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GECOG\SUFIC\SUFIC-ARQUIVOS\DEMONSTRATIVO MENSAL DA REALIZAÇÃO DA RECEITA ORÇAM\2024\01 - janeiro\"/>
    </mc:Choice>
  </mc:AlternateContent>
  <bookViews>
    <workbookView xWindow="0" yWindow="0" windowWidth="28800" windowHeight="12000"/>
  </bookViews>
  <sheets>
    <sheet name="01" sheetId="1" r:id="rId1"/>
  </sheets>
  <externalReferences>
    <externalReference r:id="rId2"/>
  </externalReferences>
  <definedNames>
    <definedName name="_xlnm.Print_Area" localSheetId="0">'01'!$A$1:$E$111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0" i="1" l="1"/>
  <c r="C110" i="1"/>
  <c r="B110" i="1"/>
  <c r="E110" i="1" s="1"/>
  <c r="D109" i="1"/>
  <c r="C109" i="1"/>
  <c r="C108" i="1" s="1"/>
  <c r="B109" i="1"/>
  <c r="E109" i="1" s="1"/>
  <c r="D108" i="1"/>
  <c r="D107" i="1"/>
  <c r="C107" i="1"/>
  <c r="B107" i="1"/>
  <c r="D106" i="1"/>
  <c r="D105" i="1" s="1"/>
  <c r="C106" i="1"/>
  <c r="C105" i="1" s="1"/>
  <c r="C98" i="1" s="1"/>
  <c r="B106" i="1"/>
  <c r="B105" i="1"/>
  <c r="D104" i="1"/>
  <c r="C104" i="1"/>
  <c r="B104" i="1"/>
  <c r="E104" i="1" s="1"/>
  <c r="D103" i="1"/>
  <c r="C103" i="1"/>
  <c r="D102" i="1"/>
  <c r="D101" i="1" s="1"/>
  <c r="C102" i="1"/>
  <c r="C101" i="1" s="1"/>
  <c r="B102" i="1"/>
  <c r="B101" i="1"/>
  <c r="D100" i="1"/>
  <c r="C100" i="1"/>
  <c r="B100" i="1"/>
  <c r="E100" i="1" s="1"/>
  <c r="D99" i="1"/>
  <c r="D98" i="1" s="1"/>
  <c r="C99" i="1"/>
  <c r="D97" i="1"/>
  <c r="C97" i="1"/>
  <c r="C96" i="1" s="1"/>
  <c r="B97" i="1"/>
  <c r="E97" i="1" s="1"/>
  <c r="D96" i="1"/>
  <c r="D95" i="1"/>
  <c r="C95" i="1"/>
  <c r="B95" i="1"/>
  <c r="D94" i="1"/>
  <c r="C94" i="1"/>
  <c r="B94" i="1"/>
  <c r="D93" i="1"/>
  <c r="C93" i="1"/>
  <c r="C91" i="1" s="1"/>
  <c r="B93" i="1"/>
  <c r="E93" i="1" s="1"/>
  <c r="D92" i="1"/>
  <c r="C92" i="1"/>
  <c r="B92" i="1"/>
  <c r="E92" i="1" s="1"/>
  <c r="D91" i="1"/>
  <c r="D90" i="1"/>
  <c r="C90" i="1"/>
  <c r="B90" i="1"/>
  <c r="D89" i="1"/>
  <c r="C89" i="1"/>
  <c r="C87" i="1" s="1"/>
  <c r="B89" i="1"/>
  <c r="E89" i="1" s="1"/>
  <c r="D88" i="1"/>
  <c r="C88" i="1"/>
  <c r="B88" i="1"/>
  <c r="E88" i="1" s="1"/>
  <c r="D87" i="1"/>
  <c r="D86" i="1" s="1"/>
  <c r="D85" i="1"/>
  <c r="C85" i="1"/>
  <c r="B85" i="1"/>
  <c r="E85" i="1" s="1"/>
  <c r="D84" i="1"/>
  <c r="C84" i="1"/>
  <c r="B84" i="1"/>
  <c r="E84" i="1" s="1"/>
  <c r="D83" i="1"/>
  <c r="C83" i="1"/>
  <c r="B83" i="1"/>
  <c r="D82" i="1"/>
  <c r="D81" i="1" s="1"/>
  <c r="C82" i="1"/>
  <c r="C81" i="1" s="1"/>
  <c r="B82" i="1"/>
  <c r="B81" i="1"/>
  <c r="D80" i="1"/>
  <c r="C80" i="1"/>
  <c r="B80" i="1"/>
  <c r="E80" i="1" s="1"/>
  <c r="E79" i="1" s="1"/>
  <c r="D79" i="1"/>
  <c r="C79" i="1"/>
  <c r="D78" i="1"/>
  <c r="D77" i="1" s="1"/>
  <c r="C78" i="1"/>
  <c r="C77" i="1" s="1"/>
  <c r="B78" i="1"/>
  <c r="B77" i="1"/>
  <c r="D76" i="1"/>
  <c r="C76" i="1"/>
  <c r="B76" i="1"/>
  <c r="E76" i="1" s="1"/>
  <c r="E75" i="1" s="1"/>
  <c r="D75" i="1"/>
  <c r="C75" i="1"/>
  <c r="D74" i="1"/>
  <c r="D72" i="1" s="1"/>
  <c r="C74" i="1"/>
  <c r="B74" i="1"/>
  <c r="D73" i="1"/>
  <c r="C73" i="1"/>
  <c r="C72" i="1" s="1"/>
  <c r="B73" i="1"/>
  <c r="E73" i="1" s="1"/>
  <c r="D71" i="1"/>
  <c r="C71" i="1"/>
  <c r="B71" i="1"/>
  <c r="D70" i="1"/>
  <c r="C70" i="1"/>
  <c r="B70" i="1"/>
  <c r="D69" i="1"/>
  <c r="C69" i="1"/>
  <c r="B69" i="1"/>
  <c r="E69" i="1" s="1"/>
  <c r="D68" i="1"/>
  <c r="C68" i="1"/>
  <c r="B68" i="1"/>
  <c r="E68" i="1" s="1"/>
  <c r="D67" i="1"/>
  <c r="C67" i="1"/>
  <c r="B67" i="1"/>
  <c r="D66" i="1"/>
  <c r="C66" i="1"/>
  <c r="B66" i="1"/>
  <c r="D65" i="1"/>
  <c r="C65" i="1"/>
  <c r="B65" i="1"/>
  <c r="E65" i="1" s="1"/>
  <c r="D64" i="1"/>
  <c r="C64" i="1"/>
  <c r="B64" i="1"/>
  <c r="E64" i="1" s="1"/>
  <c r="D63" i="1"/>
  <c r="C63" i="1"/>
  <c r="B63" i="1"/>
  <c r="D62" i="1"/>
  <c r="C62" i="1"/>
  <c r="B62" i="1"/>
  <c r="D61" i="1"/>
  <c r="C61" i="1"/>
  <c r="B61" i="1"/>
  <c r="E61" i="1" s="1"/>
  <c r="D60" i="1"/>
  <c r="C60" i="1"/>
  <c r="B60" i="1"/>
  <c r="E60" i="1" s="1"/>
  <c r="D59" i="1"/>
  <c r="C59" i="1"/>
  <c r="B59" i="1"/>
  <c r="D58" i="1"/>
  <c r="C58" i="1"/>
  <c r="B58" i="1"/>
  <c r="D57" i="1"/>
  <c r="C57" i="1"/>
  <c r="B57" i="1"/>
  <c r="E57" i="1" s="1"/>
  <c r="D56" i="1"/>
  <c r="C56" i="1"/>
  <c r="B56" i="1"/>
  <c r="E56" i="1" s="1"/>
  <c r="D55" i="1"/>
  <c r="C55" i="1"/>
  <c r="B55" i="1"/>
  <c r="D54" i="1"/>
  <c r="C54" i="1"/>
  <c r="B54" i="1"/>
  <c r="D53" i="1"/>
  <c r="C53" i="1"/>
  <c r="B53" i="1"/>
  <c r="E53" i="1" s="1"/>
  <c r="D52" i="1"/>
  <c r="C52" i="1"/>
  <c r="B52" i="1"/>
  <c r="E52" i="1" s="1"/>
  <c r="D51" i="1"/>
  <c r="C51" i="1"/>
  <c r="B51" i="1"/>
  <c r="D50" i="1"/>
  <c r="C50" i="1"/>
  <c r="B50" i="1"/>
  <c r="D49" i="1"/>
  <c r="C49" i="1"/>
  <c r="B49" i="1"/>
  <c r="E49" i="1" s="1"/>
  <c r="D48" i="1"/>
  <c r="C48" i="1"/>
  <c r="B48" i="1"/>
  <c r="E48" i="1" s="1"/>
  <c r="D47" i="1"/>
  <c r="C47" i="1"/>
  <c r="B47" i="1"/>
  <c r="D46" i="1"/>
  <c r="C46" i="1"/>
  <c r="B46" i="1"/>
  <c r="D45" i="1"/>
  <c r="C45" i="1"/>
  <c r="B45" i="1"/>
  <c r="E45" i="1" s="1"/>
  <c r="D44" i="1"/>
  <c r="C44" i="1"/>
  <c r="B44" i="1"/>
  <c r="E44" i="1" s="1"/>
  <c r="D43" i="1"/>
  <c r="C43" i="1"/>
  <c r="B43" i="1"/>
  <c r="D42" i="1"/>
  <c r="D40" i="1" s="1"/>
  <c r="C42" i="1"/>
  <c r="B42" i="1"/>
  <c r="D41" i="1"/>
  <c r="C41" i="1"/>
  <c r="C40" i="1" s="1"/>
  <c r="B41" i="1"/>
  <c r="E41" i="1" s="1"/>
  <c r="D38" i="1"/>
  <c r="C38" i="1"/>
  <c r="B38" i="1"/>
  <c r="D37" i="1"/>
  <c r="C37" i="1"/>
  <c r="B37" i="1"/>
  <c r="E37" i="1" s="1"/>
  <c r="D36" i="1"/>
  <c r="C36" i="1"/>
  <c r="B36" i="1"/>
  <c r="E36" i="1" s="1"/>
  <c r="D35" i="1"/>
  <c r="D33" i="1" s="1"/>
  <c r="C35" i="1"/>
  <c r="B35" i="1"/>
  <c r="D34" i="1"/>
  <c r="C34" i="1"/>
  <c r="C33" i="1" s="1"/>
  <c r="B34" i="1"/>
  <c r="B33" i="1"/>
  <c r="D32" i="1"/>
  <c r="C32" i="1"/>
  <c r="B32" i="1"/>
  <c r="E32" i="1" s="1"/>
  <c r="E31" i="1" s="1"/>
  <c r="D31" i="1"/>
  <c r="C31" i="1"/>
  <c r="D30" i="1"/>
  <c r="C30" i="1"/>
  <c r="B30" i="1"/>
  <c r="D29" i="1"/>
  <c r="C29" i="1"/>
  <c r="C25" i="1" s="1"/>
  <c r="C21" i="1" s="1"/>
  <c r="B29" i="1"/>
  <c r="E29" i="1" s="1"/>
  <c r="D28" i="1"/>
  <c r="C28" i="1"/>
  <c r="B28" i="1"/>
  <c r="E28" i="1" s="1"/>
  <c r="D27" i="1"/>
  <c r="C27" i="1"/>
  <c r="B27" i="1"/>
  <c r="D26" i="1"/>
  <c r="E26" i="1" s="1"/>
  <c r="C26" i="1"/>
  <c r="B26" i="1"/>
  <c r="D24" i="1"/>
  <c r="E24" i="1" s="1"/>
  <c r="C24" i="1"/>
  <c r="B24" i="1"/>
  <c r="D23" i="1"/>
  <c r="E23" i="1" s="1"/>
  <c r="E22" i="1" s="1"/>
  <c r="C23" i="1"/>
  <c r="B23" i="1"/>
  <c r="C22" i="1"/>
  <c r="B22" i="1"/>
  <c r="D20" i="1"/>
  <c r="E20" i="1" s="1"/>
  <c r="C20" i="1"/>
  <c r="B20" i="1"/>
  <c r="D19" i="1"/>
  <c r="E19" i="1" s="1"/>
  <c r="C19" i="1"/>
  <c r="B19" i="1"/>
  <c r="D18" i="1"/>
  <c r="E18" i="1" s="1"/>
  <c r="C18" i="1"/>
  <c r="B18" i="1"/>
  <c r="D17" i="1"/>
  <c r="E17" i="1" s="1"/>
  <c r="C17" i="1"/>
  <c r="B17" i="1"/>
  <c r="D16" i="1"/>
  <c r="E16" i="1" s="1"/>
  <c r="C16" i="1"/>
  <c r="B16" i="1"/>
  <c r="D15" i="1"/>
  <c r="E15" i="1" s="1"/>
  <c r="C15" i="1"/>
  <c r="B15" i="1"/>
  <c r="C14" i="1"/>
  <c r="B14" i="1"/>
  <c r="C13" i="1"/>
  <c r="B13" i="1"/>
  <c r="A7" i="1"/>
  <c r="C12" i="1" l="1"/>
  <c r="C39" i="1"/>
  <c r="D39" i="1"/>
  <c r="D111" i="1"/>
  <c r="C86" i="1"/>
  <c r="E14" i="1"/>
  <c r="E13" i="1" s="1"/>
  <c r="E101" i="1"/>
  <c r="E105" i="1"/>
  <c r="D25" i="1"/>
  <c r="B96" i="1"/>
  <c r="E96" i="1" s="1"/>
  <c r="B108" i="1"/>
  <c r="E108" i="1" s="1"/>
  <c r="D14" i="1"/>
  <c r="D13" i="1" s="1"/>
  <c r="D12" i="1" s="1"/>
  <c r="D22" i="1"/>
  <c r="D21" i="1" s="1"/>
  <c r="E33" i="1"/>
  <c r="B40" i="1"/>
  <c r="B72" i="1"/>
  <c r="E87" i="1"/>
  <c r="B25" i="1"/>
  <c r="E27" i="1"/>
  <c r="E25" i="1" s="1"/>
  <c r="E21" i="1" s="1"/>
  <c r="B31" i="1"/>
  <c r="E35" i="1"/>
  <c r="E43" i="1"/>
  <c r="E47" i="1"/>
  <c r="E51" i="1"/>
  <c r="E55" i="1"/>
  <c r="E59" i="1"/>
  <c r="E63" i="1"/>
  <c r="E67" i="1"/>
  <c r="E71" i="1"/>
  <c r="B75" i="1"/>
  <c r="B79" i="1"/>
  <c r="E83" i="1"/>
  <c r="B87" i="1"/>
  <c r="B86" i="1" s="1"/>
  <c r="B91" i="1"/>
  <c r="E91" i="1" s="1"/>
  <c r="E95" i="1"/>
  <c r="B99" i="1"/>
  <c r="B103" i="1"/>
  <c r="E103" i="1" s="1"/>
  <c r="E107" i="1"/>
  <c r="E30" i="1"/>
  <c r="E34" i="1"/>
  <c r="E38" i="1"/>
  <c r="E42" i="1"/>
  <c r="E46" i="1"/>
  <c r="E50" i="1"/>
  <c r="E54" i="1"/>
  <c r="E40" i="1" s="1"/>
  <c r="E58" i="1"/>
  <c r="E62" i="1"/>
  <c r="E66" i="1"/>
  <c r="E70" i="1"/>
  <c r="E74" i="1"/>
  <c r="E72" i="1" s="1"/>
  <c r="E78" i="1"/>
  <c r="E77" i="1" s="1"/>
  <c r="E82" i="1"/>
  <c r="E81" i="1" s="1"/>
  <c r="E90" i="1"/>
  <c r="E94" i="1"/>
  <c r="E102" i="1"/>
  <c r="E106" i="1"/>
  <c r="E39" i="1" l="1"/>
  <c r="E99" i="1"/>
  <c r="B98" i="1"/>
  <c r="E98" i="1" s="1"/>
  <c r="E86" i="1" s="1"/>
  <c r="B39" i="1"/>
  <c r="E12" i="1"/>
  <c r="B21" i="1"/>
  <c r="B12" i="1" s="1"/>
  <c r="B111" i="1" s="1"/>
  <c r="E111" i="1" s="1"/>
  <c r="C111" i="1"/>
</calcChain>
</file>

<file path=xl/sharedStrings.xml><?xml version="1.0" encoding="utf-8"?>
<sst xmlns="http://schemas.openxmlformats.org/spreadsheetml/2006/main" count="113" uniqueCount="113">
  <si>
    <t>Anexo Único da Ordem de Serviço SUBSET nº 13, de 15 de fevereiro de 2024</t>
  </si>
  <si>
    <t>GOVERNO DO ESTADO DO ESPÍRITO SANTO</t>
  </si>
  <si>
    <t>SECRETARIA DA FAZENDA</t>
  </si>
  <si>
    <t>SUBSECRETARIA DO TESOURO ESTADUAL</t>
  </si>
  <si>
    <t>GERÊNCIA DE CONTABILIDADE GERAL DO ESTADO</t>
  </si>
  <si>
    <t xml:space="preserve">Em atendimento ao disposto no art. 162 da CF/88; art. 8º da LC nº 63/90 e art. 143 da Const. Estadual  </t>
  </si>
  <si>
    <t>Previsão Atualizada</t>
  </si>
  <si>
    <t>Receita Realizada</t>
  </si>
  <si>
    <t>RECEITA A REALIZAR</t>
  </si>
  <si>
    <t>(A)</t>
  </si>
  <si>
    <t>No Mês</t>
  </si>
  <si>
    <t>Até o Mês (B)</t>
  </si>
  <si>
    <t xml:space="preserve"> (A - B)</t>
  </si>
  <si>
    <t>1 - RECEITAS CORRENTES</t>
  </si>
  <si>
    <t xml:space="preserve">   11 - RECEITA TRIBUTÁRIA</t>
  </si>
  <si>
    <t xml:space="preserve">      111 - Impostos</t>
  </si>
  <si>
    <t xml:space="preserve">         111251 - Imposto sobre a Propriedade de Veículos Automotores</t>
  </si>
  <si>
    <t xml:space="preserve">         111252 - Imposto sobre Transmissão "Causa Mortis" e Doação de Bens e Direitos</t>
  </si>
  <si>
    <t xml:space="preserve">         111303 - Imposto sobre a Renda - Retido na Fonte</t>
  </si>
  <si>
    <t xml:space="preserve">         111450 - Impostos sobre a Produção e Circulação de Mercadorias e Serviços</t>
  </si>
  <si>
    <t xml:space="preserve">      112 - Taxas</t>
  </si>
  <si>
    <t xml:space="preserve">   12 - RECEITA DE CONTRIBUIÇÕES</t>
  </si>
  <si>
    <t xml:space="preserve">   13 - RECEITA PATRIMONIAL</t>
  </si>
  <si>
    <t xml:space="preserve">      131 - Exploração do Patrimônio Imobiliário do Estado</t>
  </si>
  <si>
    <t xml:space="preserve">         131101 - Aluguéis, Arrendamentos, Foros, Laudêmios, Tarifas de Ocupação</t>
  </si>
  <si>
    <t xml:space="preserve">         131102 - Concessão, Permissão, Autorização ou Cessão do Direito de Uso de Bens Imóveis Públicos</t>
  </si>
  <si>
    <t xml:space="preserve">      132 - Valores Mobiliários</t>
  </si>
  <si>
    <t xml:space="preserve">         132101 - Remuneração de Depósitos Bancários</t>
  </si>
  <si>
    <t xml:space="preserve">         132103 - Remuneração de Saldos de Recursos Não-Desembolsados</t>
  </si>
  <si>
    <t xml:space="preserve">         132104 - Remuneração dos Recursos do Regime Próprio de Previdência Social - RPPS</t>
  </si>
  <si>
    <t xml:space="preserve">         132105 - Juros de Títulos de Renda</t>
  </si>
  <si>
    <t xml:space="preserve">         132201 - Dividendos</t>
  </si>
  <si>
    <t xml:space="preserve">      133 - Delegação de Serviços Públicos Mediante Concessão, Permissão, Autorização ou Licença</t>
  </si>
  <si>
    <t xml:space="preserve">         133999 - Outras Delegações de Serviços Públicos</t>
  </si>
  <si>
    <t xml:space="preserve">      134 - Exploração de Recursos Naturais</t>
  </si>
  <si>
    <t xml:space="preserve">         134501 - Outorga de Direitos de Uso de Recursos Hídricos</t>
  </si>
  <si>
    <t xml:space="preserve">         134901 - Compensações Ambientais</t>
  </si>
  <si>
    <t xml:space="preserve">   14 - RECEITA AGROPECUÁRIA</t>
  </si>
  <si>
    <t xml:space="preserve">   15 - RECEITA INDUSTRIAL</t>
  </si>
  <si>
    <t xml:space="preserve">   16 - RECEITA DE SERVIÇOS</t>
  </si>
  <si>
    <t xml:space="preserve">   17 - TRANSFERÊNCIAS CORRENTES</t>
  </si>
  <si>
    <t xml:space="preserve">      171 - Transferências da União e de suas Entidades</t>
  </si>
  <si>
    <t xml:space="preserve">         17115001 - Cota-Parte do Fundo de Participação dos Estados e do Distrito Federal - FPE - Principal</t>
  </si>
  <si>
    <t xml:space="preserve">         17115301 - Cota-Parte do Imposto Sobre Produtos Industrializados – Estados Exportadores de Produtos Industrializados - Principal</t>
  </si>
  <si>
    <t xml:space="preserve">         17115401 - Cota-Parte da Contribuição de Intervenção no Domínio Econômico - Principal</t>
  </si>
  <si>
    <t xml:space="preserve">         17115501 - Cota-Parte do Imposto Sobre Operações de Crédito, Câmbio e Seguro, ou Relativas a Títulos ou Valores Mobiliários – Comercialização do Ouro - Principal</t>
  </si>
  <si>
    <t xml:space="preserve">         17125001 - Cota-parte da Compensação Financeira pela Exploração de Recursos Hídricos - Principal</t>
  </si>
  <si>
    <t xml:space="preserve">         17125101 - Cota-parte da Compensação Financeira pela Exploração de Recursos Minerais - CFEM - Principal</t>
  </si>
  <si>
    <t xml:space="preserve">         17125211 - Cota-parte da Compensação Financeira pela Produção de Petróleo – Lei nº 7.990/89 - Principal</t>
  </si>
  <si>
    <t xml:space="preserve">         17125221 - Cota-parte pelo Excedente da Produção do Petróleo – Lei nº 9.478/97, artigo 49, I e II - Principal</t>
  </si>
  <si>
    <t xml:space="preserve">         17125231 - Cota-parte pela Participação Especial – Lei nº 9.478/97, artigo 50 - Principal</t>
  </si>
  <si>
    <t xml:space="preserve">         17125241 - Cota-Parte do Fundo Especial do Petróleo – FEP - Principal</t>
  </si>
  <si>
    <t xml:space="preserve">         17135011 - Transferências de Recursos do Bloco de Manutenção das Ações e Serviços Públicos de Saúde – Atenção Primária - Principal</t>
  </si>
  <si>
    <t xml:space="preserve">         17135021 - Transferências de Recursos do Bloco de Manutenção das Ações e Serviços Públicos de Saúde – Atenção Especializada - Principal</t>
  </si>
  <si>
    <t xml:space="preserve">         17135031 - Transferências de Recursos do Bloco de Manutenção das Ações e Serviços Públicos de Saúde – Vigilância em Saúde - Principal</t>
  </si>
  <si>
    <t xml:space="preserve">         17135041 - Transferências de Recursos do Bloco de Manutenção das Ações e Serviços Públicos de Saúde – Assistência Farmacêutica - Principal</t>
  </si>
  <si>
    <t xml:space="preserve">         17135051 - Transferências de Recursos do Bloco de Manutenção das Ações e Serviços Públicos de Saúde – Gestão do SUS - Principal</t>
  </si>
  <si>
    <t xml:space="preserve">         17135091 - Transferências de Recursos do Bloco de Manutenção das Ações e Serviços Públicos de Saúde – Outros Programas - Principal</t>
  </si>
  <si>
    <t xml:space="preserve">         17145001 - Transferências do Salário-Educação - Principal</t>
  </si>
  <si>
    <t xml:space="preserve">         17145101 - Transferências Diretas do FNDE referentes ao Programa Dinheiro Direto na Escola – PDDE - Principal</t>
  </si>
  <si>
    <t xml:space="preserve">         17145201 - Transferências referentes ao Programa Nacional de Alimentação Escolar – PNAE - Principal</t>
  </si>
  <si>
    <t xml:space="preserve">         17145301 - Transferências referentes ao Programa Nacional de Apoio ao Transporte do Escolar – PNATE - Principal</t>
  </si>
  <si>
    <t xml:space="preserve">         17149901 - Outras Transferências Diretas do Fundo Nacional do Desenvolvimento da Educação - FNDE - Principal</t>
  </si>
  <si>
    <t xml:space="preserve">         17155201 - Transferências de Recursos de Complementação da União ao Fundeb – VAAR - Principal</t>
  </si>
  <si>
    <t xml:space="preserve">         17165001 - Transferências de Recursos do Fundo Nacional de Assistência Social – FNAS - Principal</t>
  </si>
  <si>
    <t xml:space="preserve">         17175101 - Transferências de Convênios da União Destinadas a Programas de Educação - Principal</t>
  </si>
  <si>
    <t xml:space="preserve">         17179901 - Outras Transferências de Convênios da União e de Suas Entidades - Principal</t>
  </si>
  <si>
    <t xml:space="preserve">         17195301 - Transferências de Recursos do Fundo Penitenciário Nacional - Fupen - Principal</t>
  </si>
  <si>
    <t xml:space="preserve">         17195701 - Transferência Especial da União - Principal</t>
  </si>
  <si>
    <t xml:space="preserve">         17195801 - Transferência Obrigatória Decorrente da Lei Complementar nº 176/2020 - Principal</t>
  </si>
  <si>
    <t xml:space="preserve">         17196001 - Transferências da Política Nacional Aldir Blanc de Fomento à Cultura - Lei nº 14.399/2022 - Principal</t>
  </si>
  <si>
    <t xml:space="preserve">         17196201 - Transferência da Compensação Financeira das Perdas com Arrecadação de ICMS - Art. 3º, §4º, LC nº 194/2022 - Principal</t>
  </si>
  <si>
    <t xml:space="preserve">         17199901 - Outras Transferências de Recursos da União e de suas Entidades - Principal</t>
  </si>
  <si>
    <t xml:space="preserve">      173 - Transferências dos Municípios e de suas Entidades</t>
  </si>
  <si>
    <t xml:space="preserve">         17329901 - Outras Transferências de Convênios dos Municípios e de Suas Entidades - Principal</t>
  </si>
  <si>
    <t xml:space="preserve">         17399901 - Outras Transferências dos Municípios - Principal</t>
  </si>
  <si>
    <t xml:space="preserve">      174 - Transferências de Instituições Privadas</t>
  </si>
  <si>
    <t xml:space="preserve">         17419901 - Outras Transferências de Instituições Privadas - Principal</t>
  </si>
  <si>
    <t xml:space="preserve">      175 - Transferências de Outras Instituições Públicas</t>
  </si>
  <si>
    <t xml:space="preserve">         17515001 - Transferências de Recursos do Fundo de Manutenção e Desenvolvimento da Educação Básica e de Valorização dos Profissionais da Educação – FUNDEB - Principal</t>
  </si>
  <si>
    <t xml:space="preserve">      179 - Demais Transferências Correntes</t>
  </si>
  <si>
    <t xml:space="preserve">         17919901 - Outras Transferências de Pessoas Físicas - Principal</t>
  </si>
  <si>
    <t xml:space="preserve">   19 - OUTRAS RECEITAS CORRENTES</t>
  </si>
  <si>
    <t xml:space="preserve">      191 - Multas Administrativas, Contratuais e Judiciais</t>
  </si>
  <si>
    <t xml:space="preserve">      192 - Indenizações, Restituições e Ressarcimentos</t>
  </si>
  <si>
    <t xml:space="preserve">      193 - Bens, Direitos e Valores Incorporados ao Patrimônio Público</t>
  </si>
  <si>
    <t xml:space="preserve">      199 - Demais Receitas Correntes</t>
  </si>
  <si>
    <t>2 - RECEITAS DE CAPITAL</t>
  </si>
  <si>
    <t xml:space="preserve">   21 - OPERAÇÕES DE CRÉDITO</t>
  </si>
  <si>
    <t xml:space="preserve">      211 - Operações de Crédito - Mercado Interno</t>
  </si>
  <si>
    <t xml:space="preserve">      212 - Operações de Crédito - Mercado Externo</t>
  </si>
  <si>
    <t xml:space="preserve">   22 - ALIENAÇÃO DE BENS</t>
  </si>
  <si>
    <t xml:space="preserve">   24 - TRANSFERÊNCIAS DE CAPITAL</t>
  </si>
  <si>
    <t xml:space="preserve">      241 - Transferências da União e de suas Entidades</t>
  </si>
  <si>
    <t xml:space="preserve">      242 - Transferências dos Estados e do Distrito Federal e de suas Entidades</t>
  </si>
  <si>
    <t xml:space="preserve">      243 - Transferências dos Municípios e de suas Entidades</t>
  </si>
  <si>
    <t xml:space="preserve">      249 - Demais Transferências de Capital</t>
  </si>
  <si>
    <t xml:space="preserve">   29 - OUTRAS RECEITAS DE CAPITAL</t>
  </si>
  <si>
    <t xml:space="preserve">      299 - Demais Receitas de Capital</t>
  </si>
  <si>
    <t>7 - RECEITAS CORRENTES INTRAORÇAMENTÁRIAS</t>
  </si>
  <si>
    <t xml:space="preserve">   72 - Contribuições</t>
  </si>
  <si>
    <t xml:space="preserve">      721 - Contribuições Sociais</t>
  </si>
  <si>
    <t xml:space="preserve">   75 - Receita Industrial</t>
  </si>
  <si>
    <t xml:space="preserve">      751 - Receita Industrial</t>
  </si>
  <si>
    <t xml:space="preserve">   76 - Receita de Serviços</t>
  </si>
  <si>
    <t xml:space="preserve">      761 - Serviços Administrativos e Comerciais Gerais</t>
  </si>
  <si>
    <t xml:space="preserve">   79 - Outras Receitas Correntes</t>
  </si>
  <si>
    <t xml:space="preserve">      791 - Multas Administrativas, Contratuais e Judiciais</t>
  </si>
  <si>
    <t xml:space="preserve">      792 - Indenizações, Restituições e Ressarcimentos</t>
  </si>
  <si>
    <t>DEDUÇÕES DA RECEITA</t>
  </si>
  <si>
    <t xml:space="preserve">   DEDUÇÕES POR TRANSFERÊNCIA AOS MUNICÍPIOS</t>
  </si>
  <si>
    <t xml:space="preserve">   DEDUÇÕES DE FUNDEB</t>
  </si>
  <si>
    <t>RECEITA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</si>
</sst>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i/>
      <u/>
      <sz val="8"/>
      <name val="Verdan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4" fontId="2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4" fontId="4" fillId="2" borderId="0" xfId="0" applyNumberFormat="1" applyFont="1" applyFill="1" applyAlignment="1">
      <alignment vertical="center"/>
    </xf>
    <xf numFmtId="43" fontId="4" fillId="2" borderId="0" xfId="0" applyNumberFormat="1" applyFont="1" applyFill="1" applyAlignment="1">
      <alignment vertical="center"/>
    </xf>
    <xf numFmtId="4" fontId="3" fillId="0" borderId="0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top" wrapText="1"/>
    </xf>
    <xf numFmtId="4" fontId="3" fillId="4" borderId="7" xfId="0" applyNumberFormat="1" applyFont="1" applyFill="1" applyBorder="1" applyAlignment="1">
      <alignment horizontal="left" vertical="center" wrapText="1"/>
    </xf>
    <xf numFmtId="4" fontId="3" fillId="0" borderId="8" xfId="0" applyNumberFormat="1" applyFont="1" applyFill="1" applyBorder="1" applyAlignment="1">
      <alignment horizontal="right" vertical="center" wrapText="1"/>
    </xf>
    <xf numFmtId="43" fontId="1" fillId="2" borderId="0" xfId="0" applyNumberFormat="1" applyFont="1" applyFill="1" applyAlignment="1">
      <alignment vertical="center"/>
    </xf>
    <xf numFmtId="4" fontId="3" fillId="4" borderId="8" xfId="0" applyNumberFormat="1" applyFont="1" applyFill="1" applyBorder="1" applyAlignment="1">
      <alignment horizontal="left" vertical="center" wrapText="1"/>
    </xf>
    <xf numFmtId="4" fontId="1" fillId="4" borderId="8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4" fontId="1" fillId="4" borderId="9" xfId="0" applyNumberFormat="1" applyFont="1" applyFill="1" applyBorder="1" applyAlignment="1">
      <alignment horizontal="left" vertical="center" wrapText="1"/>
    </xf>
    <xf numFmtId="4" fontId="1" fillId="4" borderId="7" xfId="0" applyNumberFormat="1" applyFont="1" applyFill="1" applyBorder="1" applyAlignment="1">
      <alignment horizontal="left" vertical="center" wrapText="1"/>
    </xf>
    <xf numFmtId="4" fontId="1" fillId="4" borderId="10" xfId="0" applyNumberFormat="1" applyFont="1" applyFill="1" applyBorder="1" applyAlignment="1">
      <alignment horizontal="left" vertical="center" wrapText="1"/>
    </xf>
    <xf numFmtId="4" fontId="1" fillId="0" borderId="11" xfId="0" applyNumberFormat="1" applyFont="1" applyFill="1" applyBorder="1" applyAlignment="1">
      <alignment vertical="center"/>
    </xf>
    <xf numFmtId="4" fontId="3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3" fillId="4" borderId="5" xfId="0" applyNumberFormat="1" applyFont="1" applyFill="1" applyBorder="1" applyAlignment="1">
      <alignment horizontal="left" vertical="center" wrapText="1"/>
    </xf>
    <xf numFmtId="4" fontId="3" fillId="4" borderId="12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" fontId="3" fillId="4" borderId="9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 wrapText="1"/>
    </xf>
    <xf numFmtId="4" fontId="1" fillId="2" borderId="0" xfId="0" applyNumberFormat="1" applyFont="1" applyFill="1" applyAlignment="1">
      <alignment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0</xdr:row>
      <xdr:rowOff>123827</xdr:rowOff>
    </xdr:from>
    <xdr:ext cx="1178072" cy="1104900"/>
    <xdr:pic>
      <xdr:nvPicPr>
        <xdr:cNvPr id="2" name="Imagem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365" t="20995" r="12062" b="20297"/>
        <a:stretch/>
      </xdr:blipFill>
      <xdr:spPr>
        <a:xfrm>
          <a:off x="1828800" y="123827"/>
          <a:ext cx="1178072" cy="1104900"/>
        </a:xfrm>
        <a:prstGeom prst="rect">
          <a:avLst/>
        </a:prstGeom>
      </xdr:spPr>
    </xdr:pic>
    <xdr:clientData/>
  </xdr:oneCellAnchor>
  <xdr:oneCellAnchor>
    <xdr:from>
      <xdr:col>3</xdr:col>
      <xdr:colOff>219075</xdr:colOff>
      <xdr:row>1</xdr:row>
      <xdr:rowOff>9525</xdr:rowOff>
    </xdr:from>
    <xdr:ext cx="971550" cy="1121019"/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200025"/>
          <a:ext cx="971550" cy="1121019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monst.%20mensal%20da%20Realiz%20da%20Rec%2001-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O"/>
      <sheetName val="DREC.01.2024"/>
      <sheetName val="STN 04"/>
      <sheetName val="Balancete"/>
    </sheetNames>
    <sheetDataSet>
      <sheetData sheetId="0"/>
      <sheetData sheetId="1">
        <row r="1">
          <cell r="B1" t="str">
            <v>GOVERNO DO ESTADO DO ESPÍRITO SANTO</v>
          </cell>
          <cell r="E1" t="str">
            <v/>
          </cell>
          <cell r="F1" t="str">
            <v/>
          </cell>
        </row>
        <row r="2">
          <cell r="B2" t="str">
            <v xml:space="preserve"> </v>
          </cell>
          <cell r="E2" t="str">
            <v/>
          </cell>
          <cell r="F2" t="str">
            <v/>
          </cell>
        </row>
        <row r="3">
          <cell r="B3" t="str">
            <v>DREC.01.2023 - Demonstrativo da Receita Estadual 2023 (Mensal)</v>
          </cell>
        </row>
        <row r="4">
          <cell r="A4" t="str">
            <v/>
          </cell>
        </row>
        <row r="5">
          <cell r="A5" t="str">
            <v>Detalhamento da Receita 2 - NE / Espécie da Receita - NE / Detalhamento da Receita 2 - NE / Espécie da Receita - NE / Natureza da Receita - NE / Espécie da Receita - NE / Espécie da Receita - NE / Espécie da Receita - NE / Espécie da Receita - NE / Origem da Receita - NE / Espécie da Receita - NE</v>
          </cell>
          <cell r="B5" t="str">
            <v>Previsão Atualizada (A)</v>
          </cell>
          <cell r="C5" t="str">
            <v>Receita Realizada</v>
          </cell>
          <cell r="E5" t="str">
            <v>RECEITA A REALIZAR (A - B)</v>
          </cell>
        </row>
        <row r="6">
          <cell r="C6" t="str">
            <v>No Mês</v>
          </cell>
          <cell r="D6" t="str">
            <v>Até o Mês (B)</v>
          </cell>
        </row>
        <row r="7">
          <cell r="A7" t="str">
            <v>1 - RECEITAS CORRENTES</v>
          </cell>
          <cell r="B7">
            <v>32100608257</v>
          </cell>
          <cell r="C7">
            <v>2854558122.5</v>
          </cell>
          <cell r="D7">
            <v>2854558122.5</v>
          </cell>
          <cell r="E7">
            <v>29246050134.5</v>
          </cell>
        </row>
        <row r="8">
          <cell r="A8" t="str">
            <v xml:space="preserve">   11 - RECEITA TRIBUTÁRIA</v>
          </cell>
          <cell r="B8">
            <v>22339506094</v>
          </cell>
          <cell r="C8">
            <v>2048394943.5</v>
          </cell>
          <cell r="D8">
            <v>2048394943.5</v>
          </cell>
          <cell r="E8">
            <v>20291111150.5</v>
          </cell>
        </row>
        <row r="9">
          <cell r="A9" t="str">
            <v xml:space="preserve">      111 - Impostos</v>
          </cell>
          <cell r="B9">
            <v>21161776738</v>
          </cell>
          <cell r="C9">
            <v>1971235910.49</v>
          </cell>
          <cell r="D9">
            <v>1971235910.49</v>
          </cell>
          <cell r="E9">
            <v>19190540827.509998</v>
          </cell>
        </row>
        <row r="10">
          <cell r="A10" t="str">
            <v xml:space="preserve">         111251 - Imposto sobre a Propriedade de Veículos Automotores</v>
          </cell>
          <cell r="B10">
            <v>1049653311</v>
          </cell>
          <cell r="C10">
            <v>67355285.409999996</v>
          </cell>
          <cell r="D10">
            <v>67355285.409999996</v>
          </cell>
          <cell r="E10">
            <v>982298025.59000003</v>
          </cell>
        </row>
        <row r="11">
          <cell r="A11" t="str">
            <v xml:space="preserve">         111252 - Imposto sobre Transmissão "Causa Mortis" e Doação de Bens e Direitos</v>
          </cell>
          <cell r="B11">
            <v>153963622</v>
          </cell>
          <cell r="C11">
            <v>14965234.939999999</v>
          </cell>
          <cell r="D11">
            <v>14965234.939999999</v>
          </cell>
          <cell r="E11">
            <v>138998387.06</v>
          </cell>
        </row>
        <row r="12">
          <cell r="A12" t="str">
            <v xml:space="preserve">         111303 - Imposto sobre a Renda - Retido na Fonte</v>
          </cell>
          <cell r="B12">
            <v>1194382769</v>
          </cell>
          <cell r="C12">
            <v>95321988.939999998</v>
          </cell>
          <cell r="D12">
            <v>95321988.939999998</v>
          </cell>
          <cell r="E12">
            <v>1099060780.0599999</v>
          </cell>
        </row>
        <row r="13">
          <cell r="A13" t="str">
            <v xml:space="preserve">         111450 - Impostos sobre a Produção e Circulação de Mercadorias e Serviços</v>
          </cell>
          <cell r="B13">
            <v>18763777036</v>
          </cell>
          <cell r="C13">
            <v>1793593401.2</v>
          </cell>
          <cell r="D13">
            <v>1793593401.2</v>
          </cell>
          <cell r="E13">
            <v>16970183634.799999</v>
          </cell>
        </row>
        <row r="14">
          <cell r="A14" t="str">
            <v xml:space="preserve">      112 - Taxas</v>
          </cell>
          <cell r="B14">
            <v>1177729356</v>
          </cell>
          <cell r="C14">
            <v>77159033.010000005</v>
          </cell>
          <cell r="D14">
            <v>77159033.010000005</v>
          </cell>
          <cell r="E14">
            <v>1100570322.99</v>
          </cell>
        </row>
        <row r="15">
          <cell r="A15" t="str">
            <v xml:space="preserve">   12 - RECEITA DE CONTRIBUIÇÕES</v>
          </cell>
          <cell r="B15">
            <v>684576732</v>
          </cell>
          <cell r="C15">
            <v>13487929.539999999</v>
          </cell>
          <cell r="D15">
            <v>13487929.539999999</v>
          </cell>
          <cell r="E15">
            <v>671088802.46000004</v>
          </cell>
        </row>
        <row r="16">
          <cell r="A16" t="str">
            <v xml:space="preserve">   13 - RECEITA PATRIMONIAL</v>
          </cell>
          <cell r="B16">
            <v>1144571027</v>
          </cell>
          <cell r="C16">
            <v>107496940.20999999</v>
          </cell>
          <cell r="D16">
            <v>107496940.20999999</v>
          </cell>
          <cell r="E16">
            <v>1037074086.79</v>
          </cell>
        </row>
        <row r="17">
          <cell r="A17" t="str">
            <v xml:space="preserve">      131 - Exploração do Patrimônio Imobiliário do Estado</v>
          </cell>
          <cell r="B17">
            <v>13919557</v>
          </cell>
          <cell r="C17">
            <v>1265884.06</v>
          </cell>
          <cell r="D17">
            <v>1265884.06</v>
          </cell>
          <cell r="E17">
            <v>12653672.939999999</v>
          </cell>
        </row>
        <row r="18">
          <cell r="A18" t="str">
            <v xml:space="preserve">         131101 - Aluguéis, Arrendamentos, Foros, Laudêmios, Tarifas de Ocupação</v>
          </cell>
          <cell r="B18">
            <v>1702557</v>
          </cell>
          <cell r="C18">
            <v>89875.78</v>
          </cell>
          <cell r="D18">
            <v>89875.78</v>
          </cell>
          <cell r="E18">
            <v>1612681.22</v>
          </cell>
        </row>
        <row r="19">
          <cell r="A19" t="str">
            <v xml:space="preserve">         131102 - Concessão, Permissão, Autorização ou Cessão do Direito de Uso de Bens Imóveis Públicos</v>
          </cell>
          <cell r="B19">
            <v>12217000</v>
          </cell>
          <cell r="C19">
            <v>1176008.28</v>
          </cell>
          <cell r="D19">
            <v>1176008.28</v>
          </cell>
          <cell r="E19">
            <v>11040991.720000001</v>
          </cell>
        </row>
        <row r="20">
          <cell r="A20" t="str">
            <v xml:space="preserve">      132 - Valores Mobiliários</v>
          </cell>
          <cell r="B20">
            <v>1128200470</v>
          </cell>
          <cell r="C20">
            <v>97618824.109999999</v>
          </cell>
          <cell r="D20">
            <v>97618824.109999999</v>
          </cell>
          <cell r="E20">
            <v>1030581645.89</v>
          </cell>
        </row>
        <row r="21">
          <cell r="A21" t="str">
            <v xml:space="preserve">         132101 - Remuneração de Depósitos Bancários</v>
          </cell>
          <cell r="B21">
            <v>541832495</v>
          </cell>
          <cell r="C21">
            <v>80189940.450000003</v>
          </cell>
          <cell r="D21">
            <v>80189940.450000003</v>
          </cell>
          <cell r="E21">
            <v>461642554.55000001</v>
          </cell>
        </row>
        <row r="22">
          <cell r="A22" t="str">
            <v xml:space="preserve">         132103 - Remuneração de Saldos de Recursos Não-Desembolsados</v>
          </cell>
          <cell r="B22">
            <v>1422515</v>
          </cell>
          <cell r="C22">
            <v>168124.65</v>
          </cell>
          <cell r="D22">
            <v>168124.65</v>
          </cell>
          <cell r="E22">
            <v>1254390.3500000001</v>
          </cell>
        </row>
        <row r="23">
          <cell r="A23" t="str">
            <v xml:space="preserve">         132104 - Remuneração dos Recursos do Regime Próprio de Previdência Social - RPPS</v>
          </cell>
          <cell r="B23">
            <v>344738000</v>
          </cell>
          <cell r="C23">
            <v>9308443.9499999993</v>
          </cell>
          <cell r="D23">
            <v>9308443.9499999993</v>
          </cell>
          <cell r="E23">
            <v>335429556.05000001</v>
          </cell>
        </row>
        <row r="24">
          <cell r="A24" t="str">
            <v xml:space="preserve">         132105 - Juros de Títulos de Renda</v>
          </cell>
          <cell r="B24">
            <v>17238292</v>
          </cell>
          <cell r="C24">
            <v>1477247.64</v>
          </cell>
          <cell r="D24">
            <v>1477247.64</v>
          </cell>
          <cell r="E24">
            <v>15761044.359999999</v>
          </cell>
        </row>
        <row r="25">
          <cell r="A25" t="str">
            <v xml:space="preserve">         132201 - Dividendos</v>
          </cell>
          <cell r="B25">
            <v>222969168</v>
          </cell>
          <cell r="C25">
            <v>6475067.4199999999</v>
          </cell>
          <cell r="D25">
            <v>6475067.4199999999</v>
          </cell>
          <cell r="E25">
            <v>216494100.58000001</v>
          </cell>
        </row>
        <row r="26">
          <cell r="A26" t="str">
            <v xml:space="preserve">      133 - Delegação de Serviços Públicos Mediante Concessão, Permissão, Autorização ou Licença</v>
          </cell>
          <cell r="B26">
            <v>0</v>
          </cell>
          <cell r="C26">
            <v>25782.13</v>
          </cell>
          <cell r="D26">
            <v>25782.13</v>
          </cell>
          <cell r="E26">
            <v>-25782.13</v>
          </cell>
        </row>
        <row r="27">
          <cell r="A27" t="str">
            <v xml:space="preserve">         133999 - Outras Delegações de Serviços Públicos</v>
          </cell>
          <cell r="B27">
            <v>0</v>
          </cell>
          <cell r="C27">
            <v>25782.13</v>
          </cell>
          <cell r="D27">
            <v>25782.13</v>
          </cell>
          <cell r="E27">
            <v>-25782.13</v>
          </cell>
        </row>
        <row r="28">
          <cell r="A28" t="str">
            <v xml:space="preserve">      134 - Exploração de Recursos Naturais</v>
          </cell>
          <cell r="B28">
            <v>2451000</v>
          </cell>
          <cell r="C28">
            <v>8586449.9100000001</v>
          </cell>
          <cell r="D28">
            <v>8586449.9100000001</v>
          </cell>
          <cell r="E28">
            <v>-6135449.9100000001</v>
          </cell>
        </row>
        <row r="29">
          <cell r="A29" t="str">
            <v xml:space="preserve">         134501 - Outorga de Direitos de Uso de Recursos Hídricos</v>
          </cell>
          <cell r="B29">
            <v>0</v>
          </cell>
          <cell r="C29">
            <v>2147.7199999999998</v>
          </cell>
          <cell r="D29">
            <v>2147.7199999999998</v>
          </cell>
          <cell r="E29">
            <v>-2147.7199999999998</v>
          </cell>
        </row>
        <row r="30">
          <cell r="A30" t="str">
            <v xml:space="preserve">         134901 - Compensações Ambientais</v>
          </cell>
          <cell r="B30">
            <v>2451000</v>
          </cell>
          <cell r="C30">
            <v>8584302.1899999995</v>
          </cell>
          <cell r="D30">
            <v>8584302.1899999995</v>
          </cell>
          <cell r="E30">
            <v>-6133302.1900000004</v>
          </cell>
        </row>
        <row r="31">
          <cell r="A31" t="str">
            <v xml:space="preserve">   14 - RECEITA AGROPECUÁRIA</v>
          </cell>
          <cell r="B31">
            <v>230000</v>
          </cell>
          <cell r="C31">
            <v>160</v>
          </cell>
          <cell r="D31">
            <v>160</v>
          </cell>
          <cell r="E31">
            <v>229840</v>
          </cell>
        </row>
        <row r="32">
          <cell r="A32" t="str">
            <v xml:space="preserve">   15 - RECEITA INDUSTRIAL</v>
          </cell>
          <cell r="B32">
            <v>7679666</v>
          </cell>
          <cell r="C32">
            <v>486258.8</v>
          </cell>
          <cell r="D32">
            <v>486258.8</v>
          </cell>
          <cell r="E32">
            <v>7193407.2000000002</v>
          </cell>
        </row>
        <row r="33">
          <cell r="A33" t="str">
            <v xml:space="preserve">   16 - RECEITA DE SERVIÇOS</v>
          </cell>
          <cell r="B33">
            <v>59901372</v>
          </cell>
          <cell r="C33">
            <v>7151430.71</v>
          </cell>
          <cell r="D33">
            <v>7151430.71</v>
          </cell>
          <cell r="E33">
            <v>52749941.289999999</v>
          </cell>
        </row>
        <row r="34">
          <cell r="A34" t="str">
            <v xml:space="preserve">   17 - TRANSFERÊNCIAS CORRENTES</v>
          </cell>
          <cell r="B34">
            <v>7274039997</v>
          </cell>
          <cell r="C34">
            <v>617273568.57000005</v>
          </cell>
          <cell r="D34">
            <v>617273568.57000005</v>
          </cell>
          <cell r="E34">
            <v>6656766428.4300003</v>
          </cell>
        </row>
        <row r="35">
          <cell r="A35" t="str">
            <v xml:space="preserve">      171 - Transferências da União e de suas Entidades</v>
          </cell>
          <cell r="B35">
            <v>5475236496</v>
          </cell>
          <cell r="C35">
            <v>458606235.94999999</v>
          </cell>
          <cell r="D35">
            <v>458606235.94999999</v>
          </cell>
          <cell r="E35">
            <v>5016630260.0500002</v>
          </cell>
        </row>
        <row r="36">
          <cell r="A36" t="str">
            <v xml:space="preserve">         17115001 - Cota-Parte do Fundo de Participação dos Estados e do Distrito Federal - FPE - Principal</v>
          </cell>
          <cell r="B36">
            <v>3025442963</v>
          </cell>
          <cell r="C36">
            <v>247393809.78</v>
          </cell>
          <cell r="D36">
            <v>247393809.78</v>
          </cell>
          <cell r="E36">
            <v>2778049153.2199998</v>
          </cell>
        </row>
        <row r="37">
          <cell r="A37" t="str">
            <v xml:space="preserve">         17115301 - Cota-Parte do Imposto Sobre Produtos Industrializados – Estados Exportadores de Produtos Industrializados - Principal</v>
          </cell>
          <cell r="B37">
            <v>188629247</v>
          </cell>
          <cell r="C37">
            <v>16304869.689999999</v>
          </cell>
          <cell r="D37">
            <v>16304869.689999999</v>
          </cell>
          <cell r="E37">
            <v>172324377.31</v>
          </cell>
        </row>
        <row r="38">
          <cell r="A38" t="str">
            <v xml:space="preserve">         17115401 - Cota-Parte da Contribuição de Intervenção no Domínio Econômico - Principal</v>
          </cell>
          <cell r="B38">
            <v>0</v>
          </cell>
          <cell r="C38">
            <v>4611596.8899999997</v>
          </cell>
          <cell r="D38">
            <v>4611596.8899999997</v>
          </cell>
          <cell r="E38">
            <v>-4611596.8899999997</v>
          </cell>
        </row>
        <row r="39">
          <cell r="A39" t="str">
            <v xml:space="preserve">         17115501 - Cota-Parte do Imposto Sobre Operações de Crédito, Câmbio e Seguro, ou Relativas a Títulos ou Valores Mobiliários – Comercialização do Ouro - Principal</v>
          </cell>
          <cell r="B39">
            <v>11221</v>
          </cell>
          <cell r="C39">
            <v>0</v>
          </cell>
          <cell r="D39">
            <v>0</v>
          </cell>
          <cell r="E39">
            <v>11221</v>
          </cell>
        </row>
        <row r="40">
          <cell r="A40" t="str">
            <v xml:space="preserve">         17125001 - Cota-parte da Compensação Financeira pela Exploração de Recursos Hídricos - Principal</v>
          </cell>
          <cell r="B40">
            <v>0</v>
          </cell>
          <cell r="C40">
            <v>106763.68</v>
          </cell>
          <cell r="D40">
            <v>106763.68</v>
          </cell>
          <cell r="E40">
            <v>-106763.68</v>
          </cell>
        </row>
        <row r="41">
          <cell r="A41" t="str">
            <v xml:space="preserve">         17125101 - Cota-parte da Compensação Financeira pela Exploração de Recursos Minerais - CFEM - Principal</v>
          </cell>
          <cell r="B41">
            <v>983812</v>
          </cell>
          <cell r="C41">
            <v>161288.53</v>
          </cell>
          <cell r="D41">
            <v>161288.53</v>
          </cell>
          <cell r="E41">
            <v>822523.47</v>
          </cell>
        </row>
        <row r="42">
          <cell r="A42" t="str">
            <v xml:space="preserve">         17125211 - Cota-parte da Compensação Financeira pela Produção de Petróleo – Lei nº 7.990/89 - Principal</v>
          </cell>
          <cell r="B42">
            <v>306548841</v>
          </cell>
          <cell r="C42">
            <v>27236837.59</v>
          </cell>
          <cell r="D42">
            <v>27236837.59</v>
          </cell>
          <cell r="E42">
            <v>279312003.41000003</v>
          </cell>
        </row>
        <row r="43">
          <cell r="A43" t="str">
            <v xml:space="preserve">         17125221 - Cota-parte pelo Excedente da Produção do Petróleo – Lei nº 9.478/97, artigo 49, I e II - Principal</v>
          </cell>
          <cell r="B43">
            <v>243674654</v>
          </cell>
          <cell r="C43">
            <v>21897833.149999999</v>
          </cell>
          <cell r="D43">
            <v>21897833.149999999</v>
          </cell>
          <cell r="E43">
            <v>221776820.84999999</v>
          </cell>
        </row>
        <row r="44">
          <cell r="A44" t="str">
            <v xml:space="preserve">         17125231 - Cota-parte pela Participação Especial – Lei nº 9.478/97, artigo 50 - Principal</v>
          </cell>
          <cell r="B44">
            <v>537978561</v>
          </cell>
          <cell r="C44">
            <v>0</v>
          </cell>
          <cell r="D44">
            <v>0</v>
          </cell>
          <cell r="E44">
            <v>537978561</v>
          </cell>
        </row>
        <row r="45">
          <cell r="A45" t="str">
            <v xml:space="preserve">         17125241 - Cota-Parte do Fundo Especial do Petróleo – FEP - Principal</v>
          </cell>
          <cell r="B45">
            <v>14031462</v>
          </cell>
          <cell r="C45">
            <v>1478575.95</v>
          </cell>
          <cell r="D45">
            <v>1478575.95</v>
          </cell>
          <cell r="E45">
            <v>12552886.050000001</v>
          </cell>
        </row>
        <row r="46">
          <cell r="A46" t="str">
            <v xml:space="preserve">         17135011 - Transferências de Recursos do Bloco de Manutenção das Ações e Serviços Públicos de Saúde – Atenção Primária - Principal</v>
          </cell>
          <cell r="B46">
            <v>10273000</v>
          </cell>
          <cell r="C46">
            <v>1003500</v>
          </cell>
          <cell r="D46">
            <v>1003500</v>
          </cell>
          <cell r="E46">
            <v>9269500</v>
          </cell>
        </row>
        <row r="47">
          <cell r="A47" t="str">
            <v xml:space="preserve">         17135021 - Transferências de Recursos do Bloco de Manutenção das Ações e Serviços Públicos de Saúde – Atenção Especializada - Principal</v>
          </cell>
          <cell r="B47">
            <v>711532597</v>
          </cell>
          <cell r="C47">
            <v>74184287.519999996</v>
          </cell>
          <cell r="D47">
            <v>74184287.519999996</v>
          </cell>
          <cell r="E47">
            <v>637348309.48000002</v>
          </cell>
        </row>
        <row r="48">
          <cell r="A48" t="str">
            <v xml:space="preserve">         17135031 - Transferências de Recursos do Bloco de Manutenção das Ações e Serviços Públicos de Saúde – Vigilância em Saúde - Principal</v>
          </cell>
          <cell r="B48">
            <v>11052963</v>
          </cell>
          <cell r="C48">
            <v>2345714.7000000002</v>
          </cell>
          <cell r="D48">
            <v>2345714.7000000002</v>
          </cell>
          <cell r="E48">
            <v>8707248.3000000007</v>
          </cell>
        </row>
        <row r="49">
          <cell r="A49" t="str">
            <v xml:space="preserve">         17135041 - Transferências de Recursos do Bloco de Manutenção das Ações e Serviços Públicos de Saúde – Assistência Farmacêutica - Principal</v>
          </cell>
          <cell r="B49">
            <v>18630163</v>
          </cell>
          <cell r="C49">
            <v>0</v>
          </cell>
          <cell r="D49">
            <v>0</v>
          </cell>
          <cell r="E49">
            <v>18630163</v>
          </cell>
        </row>
        <row r="50">
          <cell r="A50" t="str">
            <v xml:space="preserve">         17135051 - Transferências de Recursos do Bloco de Manutenção das Ações e Serviços Públicos de Saúde – Gestão do SUS - Principal</v>
          </cell>
          <cell r="B50">
            <v>552000</v>
          </cell>
          <cell r="C50">
            <v>0</v>
          </cell>
          <cell r="D50">
            <v>0</v>
          </cell>
          <cell r="E50">
            <v>552000</v>
          </cell>
        </row>
        <row r="51">
          <cell r="A51" t="str">
            <v xml:space="preserve">         17135091 - Transferências de Recursos do Bloco de Manutenção das Ações e Serviços Públicos de Saúde – Outros Programas - Principal</v>
          </cell>
          <cell r="B51">
            <v>270490</v>
          </cell>
          <cell r="C51">
            <v>0</v>
          </cell>
          <cell r="D51">
            <v>0</v>
          </cell>
          <cell r="E51">
            <v>270490</v>
          </cell>
        </row>
        <row r="52">
          <cell r="A52" t="str">
            <v xml:space="preserve">         17145001 - Transferências do Salário-Educação - Principal</v>
          </cell>
          <cell r="B52">
            <v>75000000</v>
          </cell>
          <cell r="C52">
            <v>10920722.880000001</v>
          </cell>
          <cell r="D52">
            <v>10920722.880000001</v>
          </cell>
          <cell r="E52">
            <v>64079277.119999997</v>
          </cell>
        </row>
        <row r="53">
          <cell r="A53" t="str">
            <v xml:space="preserve">         17145101 - Transferências Diretas do FNDE referentes ao Programa Dinheiro Direto na Escola – PDDE - Principal</v>
          </cell>
          <cell r="B53">
            <v>34000</v>
          </cell>
          <cell r="C53">
            <v>0</v>
          </cell>
          <cell r="D53">
            <v>0</v>
          </cell>
          <cell r="E53">
            <v>34000</v>
          </cell>
        </row>
        <row r="54">
          <cell r="A54" t="str">
            <v xml:space="preserve">         17145201 - Transferências referentes ao Programa Nacional de Alimentação Escolar – PNAE - Principal</v>
          </cell>
          <cell r="B54">
            <v>25000000</v>
          </cell>
          <cell r="C54">
            <v>0</v>
          </cell>
          <cell r="D54">
            <v>0</v>
          </cell>
          <cell r="E54">
            <v>25000000</v>
          </cell>
        </row>
        <row r="55">
          <cell r="A55" t="str">
            <v xml:space="preserve">         17145301 - Transferências referentes ao Programa Nacional de Apoio ao Transporte do Escolar – PNATE - Principal</v>
          </cell>
          <cell r="B55">
            <v>500000</v>
          </cell>
          <cell r="C55">
            <v>0</v>
          </cell>
          <cell r="D55">
            <v>0</v>
          </cell>
          <cell r="E55">
            <v>500000</v>
          </cell>
        </row>
        <row r="56">
          <cell r="A56" t="str">
            <v xml:space="preserve">         17149901 - Outras Transferências Diretas do Fundo Nacional do Desenvolvimento da Educação - FNDE - Principal</v>
          </cell>
          <cell r="B56">
            <v>1035000</v>
          </cell>
          <cell r="C56">
            <v>0</v>
          </cell>
          <cell r="D56">
            <v>0</v>
          </cell>
          <cell r="E56">
            <v>1035000</v>
          </cell>
        </row>
        <row r="57">
          <cell r="A57" t="str">
            <v xml:space="preserve">         17155201 - Transferências de Recursos de Complementação da União ao Fundeb – VAAR - Principal</v>
          </cell>
          <cell r="B57">
            <v>10000000</v>
          </cell>
          <cell r="C57">
            <v>3864374.38</v>
          </cell>
          <cell r="D57">
            <v>3864374.38</v>
          </cell>
          <cell r="E57">
            <v>6135625.6200000001</v>
          </cell>
        </row>
        <row r="58">
          <cell r="A58" t="str">
            <v xml:space="preserve">         17165001 - Transferências de Recursos do Fundo Nacional de Assistência Social – FNAS - Principal</v>
          </cell>
          <cell r="B58">
            <v>1001118</v>
          </cell>
          <cell r="C58">
            <v>0</v>
          </cell>
          <cell r="D58">
            <v>0</v>
          </cell>
          <cell r="E58">
            <v>1001118</v>
          </cell>
        </row>
        <row r="59">
          <cell r="A59" t="str">
            <v xml:space="preserve">         17175101 - Transferências de Convênios da União Destinadas a Programas de Educação - Principal</v>
          </cell>
          <cell r="B59">
            <v>340000</v>
          </cell>
          <cell r="C59">
            <v>0</v>
          </cell>
          <cell r="D59">
            <v>0</v>
          </cell>
          <cell r="E59">
            <v>340000</v>
          </cell>
        </row>
        <row r="60">
          <cell r="A60" t="str">
            <v xml:space="preserve">         17179901 - Outras Transferências de Convênios da União e de Suas Entidades - Principal</v>
          </cell>
          <cell r="B60">
            <v>32782880</v>
          </cell>
          <cell r="C60">
            <v>0</v>
          </cell>
          <cell r="D60">
            <v>0</v>
          </cell>
          <cell r="E60">
            <v>32782880</v>
          </cell>
        </row>
        <row r="61">
          <cell r="A61" t="str">
            <v xml:space="preserve">         17195301 - Transferências de Recursos do Fundo Penitenciário Nacional - Fupen - Principal</v>
          </cell>
          <cell r="B61">
            <v>4500000</v>
          </cell>
          <cell r="C61">
            <v>0</v>
          </cell>
          <cell r="D61">
            <v>0</v>
          </cell>
          <cell r="E61">
            <v>4500000</v>
          </cell>
        </row>
        <row r="62">
          <cell r="A62" t="str">
            <v xml:space="preserve">         17195701 - Transferência Especial da União - Principal</v>
          </cell>
          <cell r="B62">
            <v>550000</v>
          </cell>
          <cell r="C62">
            <v>0</v>
          </cell>
          <cell r="D62">
            <v>0</v>
          </cell>
          <cell r="E62">
            <v>550000</v>
          </cell>
        </row>
        <row r="63">
          <cell r="A63" t="str">
            <v xml:space="preserve">         17195801 - Transferência Obrigatória Decorrente da Lei Complementar nº 176/2020 - Principal</v>
          </cell>
          <cell r="B63">
            <v>106639722</v>
          </cell>
          <cell r="C63">
            <v>6677875.1299999999</v>
          </cell>
          <cell r="D63">
            <v>6677875.1299999999</v>
          </cell>
          <cell r="E63">
            <v>99961846.870000005</v>
          </cell>
        </row>
        <row r="64">
          <cell r="A64" t="str">
            <v xml:space="preserve">         17196001 - Transferências da Política Nacional Aldir Blanc de Fomento à Cultura - Lei nº 14.399/2022 - Principal</v>
          </cell>
          <cell r="B64">
            <v>35000000</v>
          </cell>
          <cell r="C64">
            <v>30344346.789999999</v>
          </cell>
          <cell r="D64">
            <v>30344346.789999999</v>
          </cell>
          <cell r="E64">
            <v>4655653.21</v>
          </cell>
        </row>
        <row r="65">
          <cell r="A65" t="str">
            <v xml:space="preserve">         17196201 - Transferência da Compensação Financeira das Perdas com Arrecadação de ICMS - Art. 3º, §4º, LC nº 194/2022 - Principal</v>
          </cell>
          <cell r="B65">
            <v>101373434</v>
          </cell>
          <cell r="C65">
            <v>0</v>
          </cell>
          <cell r="D65">
            <v>0</v>
          </cell>
          <cell r="E65">
            <v>101373434</v>
          </cell>
        </row>
        <row r="66">
          <cell r="A66" t="str">
            <v xml:space="preserve">         17199901 - Outras Transferências de Recursos da União e de suas Entidades - Principal</v>
          </cell>
          <cell r="B66">
            <v>11868368</v>
          </cell>
          <cell r="C66">
            <v>10073839.289999999</v>
          </cell>
          <cell r="D66">
            <v>10073839.289999999</v>
          </cell>
          <cell r="E66">
            <v>1794528.71</v>
          </cell>
        </row>
        <row r="67">
          <cell r="A67" t="str">
            <v xml:space="preserve">      173 - Transferências dos Municípios e de suas Entidades</v>
          </cell>
          <cell r="B67">
            <v>3267484</v>
          </cell>
          <cell r="C67">
            <v>983400.74</v>
          </cell>
          <cell r="D67">
            <v>983400.74</v>
          </cell>
          <cell r="E67">
            <v>2284083.2599999998</v>
          </cell>
        </row>
        <row r="68">
          <cell r="A68" t="str">
            <v xml:space="preserve">         17329901 - Outras Transferências de Convênios dos Municípios e de Suas Entidades - Principal</v>
          </cell>
          <cell r="B68">
            <v>34000</v>
          </cell>
          <cell r="C68">
            <v>0</v>
          </cell>
          <cell r="D68">
            <v>0</v>
          </cell>
          <cell r="E68">
            <v>34000</v>
          </cell>
        </row>
        <row r="69">
          <cell r="A69" t="str">
            <v xml:space="preserve">         17399901 - Outras Transferências dos Municípios - Principal</v>
          </cell>
          <cell r="B69">
            <v>3233484</v>
          </cell>
          <cell r="C69">
            <v>983400.74</v>
          </cell>
          <cell r="D69">
            <v>983400.74</v>
          </cell>
          <cell r="E69">
            <v>2250083.2599999998</v>
          </cell>
        </row>
        <row r="70">
          <cell r="A70" t="str">
            <v xml:space="preserve">      174 - Transferências de Instituições Privadas</v>
          </cell>
          <cell r="B70">
            <v>16723750</v>
          </cell>
          <cell r="C70">
            <v>1283136.1100000001</v>
          </cell>
          <cell r="D70">
            <v>1283136.1100000001</v>
          </cell>
          <cell r="E70">
            <v>15440613.890000001</v>
          </cell>
        </row>
        <row r="71">
          <cell r="A71" t="str">
            <v xml:space="preserve">         17419901 - Outras Transferências de Instituições Privadas - Principal</v>
          </cell>
          <cell r="B71">
            <v>16723750</v>
          </cell>
          <cell r="C71">
            <v>1283136.1100000001</v>
          </cell>
          <cell r="D71">
            <v>1283136.1100000001</v>
          </cell>
          <cell r="E71">
            <v>15440613.890000001</v>
          </cell>
        </row>
        <row r="72">
          <cell r="A72" t="str">
            <v xml:space="preserve">      175 - Transferências de Outras Instituições Públicas</v>
          </cell>
          <cell r="B72">
            <v>1778733085</v>
          </cell>
          <cell r="C72">
            <v>156400795.77000001</v>
          </cell>
          <cell r="D72">
            <v>156400795.77000001</v>
          </cell>
          <cell r="E72">
            <v>1622332289.23</v>
          </cell>
        </row>
        <row r="73">
          <cell r="A73" t="str">
            <v xml:space="preserve">         17515001 - Transferências de Recursos do Fundo de Manutenção e Desenvolvimento da Educação Básica e de Valorização dos Profissionais da Educação – FUNDEB - Principal</v>
          </cell>
          <cell r="B73">
            <v>1778733085</v>
          </cell>
          <cell r="C73">
            <v>156400795.77000001</v>
          </cell>
          <cell r="D73">
            <v>156400795.77000001</v>
          </cell>
          <cell r="E73">
            <v>1622332289.23</v>
          </cell>
        </row>
        <row r="74">
          <cell r="A74" t="str">
            <v xml:space="preserve">      179 - Demais Transferências Correntes</v>
          </cell>
          <cell r="B74">
            <v>79182</v>
          </cell>
          <cell r="C74">
            <v>0</v>
          </cell>
          <cell r="D74">
            <v>0</v>
          </cell>
          <cell r="E74">
            <v>79182</v>
          </cell>
        </row>
        <row r="75">
          <cell r="A75" t="str">
            <v xml:space="preserve">         17919901 - Outras Transferências de Pessoas Físicas - Principal</v>
          </cell>
          <cell r="B75">
            <v>79182</v>
          </cell>
          <cell r="C75">
            <v>0</v>
          </cell>
          <cell r="D75">
            <v>0</v>
          </cell>
          <cell r="E75">
            <v>79182</v>
          </cell>
        </row>
        <row r="76">
          <cell r="A76" t="str">
            <v xml:space="preserve">   19 - OUTRAS RECEITAS CORRENTES</v>
          </cell>
          <cell r="B76">
            <v>590103369</v>
          </cell>
          <cell r="C76">
            <v>60266891.170000002</v>
          </cell>
          <cell r="D76">
            <v>60266891.170000002</v>
          </cell>
          <cell r="E76">
            <v>529836477.82999998</v>
          </cell>
        </row>
        <row r="77">
          <cell r="A77" t="str">
            <v xml:space="preserve">      191 - Multas Administrativas, Contratuais e Judiciais</v>
          </cell>
          <cell r="B77">
            <v>175313837</v>
          </cell>
          <cell r="C77">
            <v>12894892.01</v>
          </cell>
          <cell r="D77">
            <v>12894892.01</v>
          </cell>
          <cell r="E77">
            <v>162418944.99000001</v>
          </cell>
        </row>
        <row r="78">
          <cell r="A78" t="str">
            <v xml:space="preserve">      192 - Indenizações, Restituições e Ressarcimentos</v>
          </cell>
          <cell r="B78">
            <v>65840817</v>
          </cell>
          <cell r="C78">
            <v>7862510.5300000003</v>
          </cell>
          <cell r="D78">
            <v>7862510.5300000003</v>
          </cell>
          <cell r="E78">
            <v>57978306.469999999</v>
          </cell>
        </row>
        <row r="79">
          <cell r="A79" t="str">
            <v xml:space="preserve">      199 - Demais Receitas Correntes</v>
          </cell>
          <cell r="B79">
            <v>348948715</v>
          </cell>
          <cell r="C79">
            <v>39509488.630000003</v>
          </cell>
          <cell r="D79">
            <v>39509488.630000003</v>
          </cell>
          <cell r="E79">
            <v>309439226.37</v>
          </cell>
        </row>
        <row r="80">
          <cell r="A80" t="str">
            <v>2 - RECEITAS DE CAPITAL</v>
          </cell>
          <cell r="B80">
            <v>1346091228</v>
          </cell>
          <cell r="C80">
            <v>26272195.890000001</v>
          </cell>
          <cell r="D80">
            <v>26272195.890000001</v>
          </cell>
          <cell r="E80">
            <v>1319819032.1099999</v>
          </cell>
        </row>
        <row r="81">
          <cell r="A81" t="str">
            <v xml:space="preserve">   21 - OPERAÇÕES DE CRÉDITO</v>
          </cell>
          <cell r="B81">
            <v>723463855</v>
          </cell>
          <cell r="C81">
            <v>15631627.18</v>
          </cell>
          <cell r="D81">
            <v>15631627.18</v>
          </cell>
          <cell r="E81">
            <v>707832227.82000005</v>
          </cell>
        </row>
        <row r="82">
          <cell r="A82" t="str">
            <v xml:space="preserve">      211 - Operações de Crédito - Mercado Interno</v>
          </cell>
          <cell r="B82">
            <v>173800429</v>
          </cell>
          <cell r="C82">
            <v>0</v>
          </cell>
          <cell r="D82">
            <v>0</v>
          </cell>
          <cell r="E82">
            <v>173800429</v>
          </cell>
        </row>
        <row r="83">
          <cell r="A83" t="str">
            <v xml:space="preserve">      212 - Operações de Crédito - Mercado Externo</v>
          </cell>
          <cell r="B83">
            <v>549663426</v>
          </cell>
          <cell r="C83">
            <v>15631627.18</v>
          </cell>
          <cell r="D83">
            <v>15631627.18</v>
          </cell>
          <cell r="E83">
            <v>534031798.81999999</v>
          </cell>
        </row>
        <row r="84">
          <cell r="A84" t="str">
            <v xml:space="preserve">   22 - ALIENAÇÃO DE BENS</v>
          </cell>
          <cell r="B84">
            <v>6200000</v>
          </cell>
          <cell r="C84">
            <v>4208902.25</v>
          </cell>
          <cell r="D84">
            <v>4208902.25</v>
          </cell>
          <cell r="E84">
            <v>1991097.75</v>
          </cell>
        </row>
        <row r="85">
          <cell r="A85" t="str">
            <v xml:space="preserve">   24 - TRANSFERÊNCIAS DE CAPITAL</v>
          </cell>
          <cell r="B85">
            <v>383868803</v>
          </cell>
          <cell r="C85">
            <v>459700</v>
          </cell>
          <cell r="D85">
            <v>459700</v>
          </cell>
          <cell r="E85">
            <v>383409103</v>
          </cell>
        </row>
        <row r="86">
          <cell r="A86" t="str">
            <v xml:space="preserve">      241 - Transferências da União e de suas Entidades</v>
          </cell>
          <cell r="B86">
            <v>350358803</v>
          </cell>
          <cell r="C86">
            <v>459700</v>
          </cell>
          <cell r="D86">
            <v>459700</v>
          </cell>
          <cell r="E86">
            <v>349899103</v>
          </cell>
        </row>
        <row r="87">
          <cell r="A87" t="str">
            <v xml:space="preserve">      242 - Transferências dos Estados e do Distrito Federal e de suas Entidades</v>
          </cell>
          <cell r="B87">
            <v>30000000</v>
          </cell>
          <cell r="C87">
            <v>0</v>
          </cell>
          <cell r="D87">
            <v>0</v>
          </cell>
          <cell r="E87">
            <v>30000000</v>
          </cell>
        </row>
        <row r="88">
          <cell r="A88" t="str">
            <v xml:space="preserve">      243 - Transferências dos Municípios e de suas Entidades</v>
          </cell>
          <cell r="B88">
            <v>3500000</v>
          </cell>
          <cell r="C88">
            <v>0</v>
          </cell>
          <cell r="D88">
            <v>0</v>
          </cell>
          <cell r="E88">
            <v>3500000</v>
          </cell>
        </row>
        <row r="89">
          <cell r="A89" t="str">
            <v xml:space="preserve">      249 - Demais Transferências de Capital</v>
          </cell>
          <cell r="B89">
            <v>10000</v>
          </cell>
          <cell r="C89">
            <v>0</v>
          </cell>
          <cell r="D89">
            <v>0</v>
          </cell>
          <cell r="E89">
            <v>10000</v>
          </cell>
        </row>
        <row r="90">
          <cell r="A90" t="str">
            <v xml:space="preserve">   29 - OUTRAS RECEITAS DE CAPITAL</v>
          </cell>
          <cell r="B90">
            <v>232558570</v>
          </cell>
          <cell r="C90">
            <v>5971966.46</v>
          </cell>
          <cell r="D90">
            <v>5971966.46</v>
          </cell>
          <cell r="E90">
            <v>226586603.53999999</v>
          </cell>
        </row>
        <row r="91">
          <cell r="A91" t="str">
            <v xml:space="preserve">      299 - Demais Receitas de Capital</v>
          </cell>
          <cell r="B91">
            <v>232558570</v>
          </cell>
          <cell r="C91">
            <v>5971966.46</v>
          </cell>
          <cell r="D91">
            <v>5971966.46</v>
          </cell>
          <cell r="E91">
            <v>226586603.53999999</v>
          </cell>
        </row>
        <row r="92">
          <cell r="A92" t="str">
            <v>7 - RECEITAS CORRENTES INTRAORÇAMENTÁRIAS</v>
          </cell>
          <cell r="B92">
            <v>431589350</v>
          </cell>
          <cell r="C92">
            <v>13452992.15</v>
          </cell>
          <cell r="D92">
            <v>13452992.15</v>
          </cell>
          <cell r="E92">
            <v>418136357.85000002</v>
          </cell>
        </row>
        <row r="93">
          <cell r="A93" t="str">
            <v xml:space="preserve">   72 - Contribuições</v>
          </cell>
          <cell r="B93">
            <v>411473948</v>
          </cell>
          <cell r="C93">
            <v>11178566.699999999</v>
          </cell>
          <cell r="D93">
            <v>11178566.699999999</v>
          </cell>
          <cell r="E93">
            <v>400295381.30000001</v>
          </cell>
        </row>
        <row r="94">
          <cell r="A94" t="str">
            <v xml:space="preserve">      721 - Contribuições Sociais</v>
          </cell>
          <cell r="B94">
            <v>411473948</v>
          </cell>
          <cell r="C94">
            <v>11178566.699999999</v>
          </cell>
          <cell r="D94">
            <v>11178566.699999999</v>
          </cell>
          <cell r="E94">
            <v>400295381.30000001</v>
          </cell>
        </row>
        <row r="95">
          <cell r="A95" t="str">
            <v xml:space="preserve">   75 - Receita Industrial</v>
          </cell>
          <cell r="B95">
            <v>7968367</v>
          </cell>
          <cell r="C95">
            <v>3903.81</v>
          </cell>
          <cell r="D95">
            <v>3903.81</v>
          </cell>
          <cell r="E95">
            <v>7964463.1900000004</v>
          </cell>
        </row>
        <row r="96">
          <cell r="A96" t="str">
            <v xml:space="preserve">      751 - Receita Industrial</v>
          </cell>
          <cell r="B96">
            <v>7968367</v>
          </cell>
          <cell r="C96">
            <v>3903.81</v>
          </cell>
          <cell r="D96">
            <v>3903.81</v>
          </cell>
          <cell r="E96">
            <v>7964463.1900000004</v>
          </cell>
        </row>
        <row r="97">
          <cell r="A97" t="str">
            <v xml:space="preserve">   76 - Receita de Serviços</v>
          </cell>
          <cell r="B97">
            <v>12067035</v>
          </cell>
          <cell r="C97">
            <v>2015793.66</v>
          </cell>
          <cell r="D97">
            <v>2015793.66</v>
          </cell>
          <cell r="E97">
            <v>10051241.34</v>
          </cell>
        </row>
        <row r="98">
          <cell r="A98" t="str">
            <v xml:space="preserve">      761 - Serviços Administrativos e Comerciais Gerais</v>
          </cell>
          <cell r="B98">
            <v>12067035</v>
          </cell>
          <cell r="C98">
            <v>2015793.66</v>
          </cell>
          <cell r="D98">
            <v>2015793.66</v>
          </cell>
          <cell r="E98">
            <v>10051241.34</v>
          </cell>
        </row>
        <row r="99">
          <cell r="A99" t="str">
            <v xml:space="preserve">   79 - Outras Receitas Correntes</v>
          </cell>
          <cell r="B99">
            <v>80000</v>
          </cell>
          <cell r="C99">
            <v>254727.98</v>
          </cell>
          <cell r="D99">
            <v>254727.98</v>
          </cell>
          <cell r="E99">
            <v>-174727.98</v>
          </cell>
        </row>
        <row r="100">
          <cell r="A100" t="str">
            <v xml:space="preserve">      791 - Multas Administrativas, Contratuais e Judiciais</v>
          </cell>
          <cell r="B100">
            <v>16000</v>
          </cell>
          <cell r="C100">
            <v>0</v>
          </cell>
          <cell r="D100">
            <v>0</v>
          </cell>
          <cell r="E100">
            <v>16000</v>
          </cell>
        </row>
        <row r="101">
          <cell r="A101" t="str">
            <v xml:space="preserve">      792 - Indenizações, Restituições e Ressarcimentos</v>
          </cell>
          <cell r="B101">
            <v>64000</v>
          </cell>
          <cell r="C101">
            <v>254727.98</v>
          </cell>
          <cell r="D101">
            <v>254727.98</v>
          </cell>
          <cell r="E101">
            <v>-190727.98</v>
          </cell>
        </row>
        <row r="102">
          <cell r="A102" t="str">
            <v>DEDUÇÕES DA RECEITA</v>
          </cell>
          <cell r="B102">
            <v>-8947995837</v>
          </cell>
          <cell r="C102">
            <v>-822926818.13999999</v>
          </cell>
          <cell r="D102">
            <v>-822926818.13999999</v>
          </cell>
          <cell r="E102">
            <v>-8125069018.8599997</v>
          </cell>
        </row>
        <row r="103">
          <cell r="A103" t="str">
            <v xml:space="preserve">   DEDUÇÕES POR TRANSFERÊNCIA AOS MUNICÍPIOS</v>
          </cell>
          <cell r="B103">
            <v>-4291427917</v>
          </cell>
          <cell r="C103">
            <v>-491764846.01999998</v>
          </cell>
          <cell r="D103">
            <v>-491764846.01999998</v>
          </cell>
          <cell r="E103">
            <v>-3799663070.98</v>
          </cell>
        </row>
        <row r="104">
          <cell r="A104" t="str">
            <v xml:space="preserve">   DEDUÇÕES DE FUNDEB</v>
          </cell>
          <cell r="B104">
            <v>-4656567920</v>
          </cell>
          <cell r="C104">
            <v>-331161972.12</v>
          </cell>
          <cell r="D104">
            <v>-331161972.12</v>
          </cell>
          <cell r="E104">
            <v>-4325405947.8800001</v>
          </cell>
        </row>
        <row r="105">
          <cell r="A105" t="str">
            <v>RECEITA TOTAL</v>
          </cell>
          <cell r="B105">
            <v>24930292998</v>
          </cell>
          <cell r="C105">
            <v>2071356492.4000001</v>
          </cell>
          <cell r="D105">
            <v>2071356492.4000001</v>
          </cell>
          <cell r="E105">
            <v>22858936505.599998</v>
          </cell>
        </row>
        <row r="106">
          <cell r="A106" t="str">
            <v>Impresso por 1_RELATÓRIOS_GECOG/SEFAZ  em 09/02/2024 11:04</v>
          </cell>
        </row>
        <row r="107">
          <cell r="A107" t="str">
            <v xml:space="preserve"> espaçamento 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V117"/>
  <sheetViews>
    <sheetView showGridLines="0" tabSelected="1" view="pageBreakPreview" zoomScaleNormal="100" zoomScaleSheetLayoutView="100" workbookViewId="0">
      <pane ySplit="11" topLeftCell="A45" activePane="bottomLeft" state="frozen"/>
      <selection activeCell="A11" sqref="A11"/>
      <selection pane="bottomLeft" activeCell="A54" sqref="A54"/>
    </sheetView>
  </sheetViews>
  <sheetFormatPr defaultColWidth="9.140625" defaultRowHeight="15" customHeight="1" x14ac:dyDescent="0.2"/>
  <cols>
    <col min="1" max="1" width="120.85546875" style="1" customWidth="1"/>
    <col min="2" max="2" width="22.5703125" style="2" customWidth="1"/>
    <col min="3" max="4" width="22.5703125" style="3" customWidth="1"/>
    <col min="5" max="5" width="22.5703125" style="41" customWidth="1"/>
    <col min="6" max="6" width="12.85546875" style="3" bestFit="1" customWidth="1"/>
    <col min="7" max="16384" width="9.140625" style="3"/>
  </cols>
  <sheetData>
    <row r="1" spans="1:8" ht="15" customHeight="1" x14ac:dyDescent="0.25">
      <c r="E1" s="3"/>
    </row>
    <row r="2" spans="1:8" ht="15" customHeight="1" x14ac:dyDescent="0.25">
      <c r="A2" s="4" t="s">
        <v>0</v>
      </c>
      <c r="B2" s="4"/>
      <c r="C2" s="4"/>
      <c r="D2" s="4"/>
      <c r="E2" s="4"/>
      <c r="F2" s="5"/>
      <c r="G2" s="6"/>
      <c r="H2" s="7"/>
    </row>
    <row r="3" spans="1:8" ht="15" customHeight="1" x14ac:dyDescent="0.25">
      <c r="A3" s="8" t="s">
        <v>1</v>
      </c>
      <c r="B3" s="8"/>
      <c r="C3" s="8"/>
      <c r="D3" s="8"/>
      <c r="E3" s="8"/>
      <c r="F3" s="5"/>
      <c r="G3" s="6"/>
      <c r="H3" s="7"/>
    </row>
    <row r="4" spans="1:8" ht="15" customHeight="1" x14ac:dyDescent="0.25">
      <c r="A4" s="8" t="s">
        <v>2</v>
      </c>
      <c r="B4" s="8"/>
      <c r="C4" s="8"/>
      <c r="D4" s="8"/>
      <c r="E4" s="8"/>
      <c r="F4" s="5"/>
      <c r="G4" s="6"/>
      <c r="H4" s="7"/>
    </row>
    <row r="5" spans="1:8" ht="15" customHeight="1" x14ac:dyDescent="0.25">
      <c r="A5" s="8" t="s">
        <v>3</v>
      </c>
      <c r="B5" s="8"/>
      <c r="C5" s="8"/>
      <c r="D5" s="8"/>
      <c r="E5" s="8"/>
      <c r="F5" s="5"/>
    </row>
    <row r="6" spans="1:8" ht="15" customHeight="1" x14ac:dyDescent="0.25">
      <c r="A6" s="8" t="s">
        <v>4</v>
      </c>
      <c r="B6" s="8"/>
      <c r="C6" s="8"/>
      <c r="D6" s="8"/>
      <c r="E6" s="8"/>
      <c r="F6" s="5"/>
    </row>
    <row r="7" spans="1:8" ht="15" customHeight="1" x14ac:dyDescent="0.25">
      <c r="A7" s="8" t="str">
        <f ca="1">"DEMONSTRATIVO MENSAL DA REALIZAÇÃO DA RECEITA ORÇAMENTÁRIA - "&amp;UPPER(TEXT((TODAY()-30),"MMMM/aaaa"))</f>
        <v>DEMONSTRATIVO MENSAL DA REALIZAÇÃO DA RECEITA ORÇAMENTÁRIA - JANEIRO/2024</v>
      </c>
      <c r="B7" s="8"/>
      <c r="C7" s="8"/>
      <c r="D7" s="8"/>
      <c r="E7" s="8"/>
      <c r="F7" s="5"/>
    </row>
    <row r="8" spans="1:8" ht="15" customHeight="1" x14ac:dyDescent="0.25">
      <c r="A8" s="9"/>
      <c r="B8" s="10"/>
      <c r="C8" s="10"/>
      <c r="D8" s="10"/>
      <c r="E8" s="10"/>
      <c r="F8" s="5"/>
    </row>
    <row r="9" spans="1:8" ht="15" customHeight="1" x14ac:dyDescent="0.25">
      <c r="A9" s="11" t="s">
        <v>5</v>
      </c>
      <c r="B9" s="11"/>
      <c r="C9" s="11"/>
      <c r="D9" s="11"/>
      <c r="E9" s="12"/>
      <c r="F9" s="12"/>
    </row>
    <row r="10" spans="1:8" s="16" customFormat="1" ht="18" customHeight="1" x14ac:dyDescent="0.15">
      <c r="A10" s="13"/>
      <c r="B10" s="13" t="s">
        <v>6</v>
      </c>
      <c r="C10" s="14" t="s">
        <v>7</v>
      </c>
      <c r="D10" s="15"/>
      <c r="E10" s="13" t="s">
        <v>8</v>
      </c>
    </row>
    <row r="11" spans="1:8" s="16" customFormat="1" ht="18" customHeight="1" x14ac:dyDescent="0.25">
      <c r="A11" s="17"/>
      <c r="B11" s="18" t="s">
        <v>9</v>
      </c>
      <c r="C11" s="19" t="s">
        <v>10</v>
      </c>
      <c r="D11" s="19" t="s">
        <v>11</v>
      </c>
      <c r="E11" s="20" t="s">
        <v>12</v>
      </c>
    </row>
    <row r="12" spans="1:8" ht="15" customHeight="1" x14ac:dyDescent="0.25">
      <c r="A12" s="21" t="s">
        <v>13</v>
      </c>
      <c r="B12" s="22">
        <f>B13+B20+B21+B36+B37+B38+B39+B81</f>
        <v>32100608257</v>
      </c>
      <c r="C12" s="22">
        <f>C13+C20+C21+C36+C37+C38+C39+C81</f>
        <v>2854558122.5</v>
      </c>
      <c r="D12" s="22">
        <f>D13+D20+D21+D36+D37+D38+D39+D81</f>
        <v>2854558122.5</v>
      </c>
      <c r="E12" s="22">
        <f>E13+E20+E21+E36+E37+E38+E39+E81</f>
        <v>29246050134.500004</v>
      </c>
      <c r="F12" s="23"/>
    </row>
    <row r="13" spans="1:8" ht="15" customHeight="1" x14ac:dyDescent="0.25">
      <c r="A13" s="24" t="s">
        <v>14</v>
      </c>
      <c r="B13" s="22">
        <f>B14+B19</f>
        <v>22339506094</v>
      </c>
      <c r="C13" s="22">
        <f t="shared" ref="C13:E13" si="0">C14+C19</f>
        <v>2048394943.5</v>
      </c>
      <c r="D13" s="22">
        <f>D14+D19</f>
        <v>2048394943.5</v>
      </c>
      <c r="E13" s="22">
        <f t="shared" si="0"/>
        <v>20291111150.5</v>
      </c>
      <c r="F13" s="23"/>
    </row>
    <row r="14" spans="1:8" ht="15" customHeight="1" x14ac:dyDescent="0.25">
      <c r="A14" s="25" t="s">
        <v>15</v>
      </c>
      <c r="B14" s="26">
        <f>SUM(B15:B18)</f>
        <v>21161776738</v>
      </c>
      <c r="C14" s="26">
        <f t="shared" ref="C14:E14" si="1">SUM(C15:C18)</f>
        <v>1971235910.49</v>
      </c>
      <c r="D14" s="26">
        <f>SUM(D15:D18)</f>
        <v>1971235910.49</v>
      </c>
      <c r="E14" s="26">
        <f t="shared" si="1"/>
        <v>19190540827.509998</v>
      </c>
      <c r="F14" s="23"/>
    </row>
    <row r="15" spans="1:8" ht="15" customHeight="1" x14ac:dyDescent="0.25">
      <c r="A15" s="25" t="s">
        <v>16</v>
      </c>
      <c r="B15" s="26">
        <f>VLOOKUP($A15,[1]DREC.01.2024!$A:$F,2,0)</f>
        <v>1049653311</v>
      </c>
      <c r="C15" s="26">
        <f>VLOOKUP($A15,[1]DREC.01.2024!$A:$F,3,0)</f>
        <v>67355285.409999996</v>
      </c>
      <c r="D15" s="26">
        <f>VLOOKUP($A15,[1]DREC.01.2024!$A:$F,4,0)</f>
        <v>67355285.409999996</v>
      </c>
      <c r="E15" s="26">
        <f>B15-D15</f>
        <v>982298025.59000003</v>
      </c>
      <c r="F15" s="23"/>
    </row>
    <row r="16" spans="1:8" ht="15" customHeight="1" x14ac:dyDescent="0.25">
      <c r="A16" s="25" t="s">
        <v>17</v>
      </c>
      <c r="B16" s="26">
        <f>VLOOKUP($A16,[1]DREC.01.2024!$A:$F,2,0)</f>
        <v>153963622</v>
      </c>
      <c r="C16" s="26">
        <f>VLOOKUP($A16,[1]DREC.01.2024!$A:$F,3,0)</f>
        <v>14965234.939999999</v>
      </c>
      <c r="D16" s="26">
        <f>VLOOKUP($A16,[1]DREC.01.2024!$A:$F,4,0)</f>
        <v>14965234.939999999</v>
      </c>
      <c r="E16" s="26">
        <f t="shared" ref="E16:E20" si="2">B16-D16</f>
        <v>138998387.06</v>
      </c>
      <c r="F16" s="23"/>
    </row>
    <row r="17" spans="1:22" ht="15" customHeight="1" x14ac:dyDescent="0.25">
      <c r="A17" s="25" t="s">
        <v>18</v>
      </c>
      <c r="B17" s="26">
        <f>VLOOKUP($A17,[1]DREC.01.2024!$A:$F,2,0)</f>
        <v>1194382769</v>
      </c>
      <c r="C17" s="26">
        <f>VLOOKUP($A17,[1]DREC.01.2024!$A:$F,3,0)</f>
        <v>95321988.939999998</v>
      </c>
      <c r="D17" s="26">
        <f>VLOOKUP($A17,[1]DREC.01.2024!$A:$F,4,0)</f>
        <v>95321988.939999998</v>
      </c>
      <c r="E17" s="26">
        <f t="shared" si="2"/>
        <v>1099060780.0599999</v>
      </c>
      <c r="F17" s="23"/>
    </row>
    <row r="18" spans="1:22" ht="15" customHeight="1" x14ac:dyDescent="0.25">
      <c r="A18" s="25" t="s">
        <v>19</v>
      </c>
      <c r="B18" s="26">
        <f>VLOOKUP($A18,[1]DREC.01.2024!$A:$F,2,0)</f>
        <v>18763777036</v>
      </c>
      <c r="C18" s="26">
        <f>VLOOKUP($A18,[1]DREC.01.2024!$A:$F,3,0)</f>
        <v>1793593401.2</v>
      </c>
      <c r="D18" s="26">
        <f>VLOOKUP($A18,[1]DREC.01.2024!$A:$F,4,0)</f>
        <v>1793593401.2</v>
      </c>
      <c r="E18" s="26">
        <f t="shared" si="2"/>
        <v>16970183634.799999</v>
      </c>
      <c r="F18" s="23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</row>
    <row r="19" spans="1:22" ht="15" customHeight="1" x14ac:dyDescent="0.25">
      <c r="A19" s="25" t="s">
        <v>20</v>
      </c>
      <c r="B19" s="26">
        <f>VLOOKUP($A19,[1]DREC.01.2024!$A:$F,2,0)</f>
        <v>1177729356</v>
      </c>
      <c r="C19" s="26">
        <f>VLOOKUP($A19,[1]DREC.01.2024!$A:$F,3,0)</f>
        <v>77159033.010000005</v>
      </c>
      <c r="D19" s="26">
        <f>VLOOKUP($A19,[1]DREC.01.2024!$A:$F,4,0)</f>
        <v>77159033.010000005</v>
      </c>
      <c r="E19" s="26">
        <f t="shared" si="2"/>
        <v>1100570322.99</v>
      </c>
      <c r="F19" s="23"/>
    </row>
    <row r="20" spans="1:22" ht="15" customHeight="1" x14ac:dyDescent="0.25">
      <c r="A20" s="24" t="s">
        <v>21</v>
      </c>
      <c r="B20" s="22">
        <f>VLOOKUP($A20,[1]DREC.01.2024!$A:$F,2,0)</f>
        <v>684576732</v>
      </c>
      <c r="C20" s="22">
        <f>VLOOKUP($A20,[1]DREC.01.2024!$A:$F,3,0)</f>
        <v>13487929.539999999</v>
      </c>
      <c r="D20" s="22">
        <f>VLOOKUP($A20,[1]DREC.01.2024!$A:$F,4,0)</f>
        <v>13487929.539999999</v>
      </c>
      <c r="E20" s="22">
        <f t="shared" si="2"/>
        <v>671088802.46000004</v>
      </c>
      <c r="F20" s="23"/>
    </row>
    <row r="21" spans="1:22" ht="15" customHeight="1" x14ac:dyDescent="0.25">
      <c r="A21" s="24" t="s">
        <v>22</v>
      </c>
      <c r="B21" s="22">
        <f>B22+B25+B31+B33</f>
        <v>1144571027</v>
      </c>
      <c r="C21" s="22">
        <f>C22+C25+C31+C33</f>
        <v>107496940.21000001</v>
      </c>
      <c r="D21" s="22">
        <f>D22+D25+D31+D33</f>
        <v>107496940.21000001</v>
      </c>
      <c r="E21" s="22">
        <f>E22+E25+E31+E33</f>
        <v>1037074086.7900002</v>
      </c>
      <c r="F21" s="23"/>
    </row>
    <row r="22" spans="1:22" ht="15" customHeight="1" x14ac:dyDescent="0.25">
      <c r="A22" s="28" t="s">
        <v>23</v>
      </c>
      <c r="B22" s="26">
        <f>B23+B24</f>
        <v>13919557</v>
      </c>
      <c r="C22" s="26">
        <f t="shared" ref="C22:E22" si="3">C23+C24</f>
        <v>1265884.06</v>
      </c>
      <c r="D22" s="26">
        <f t="shared" si="3"/>
        <v>1265884.06</v>
      </c>
      <c r="E22" s="26">
        <f t="shared" si="3"/>
        <v>12653672.940000001</v>
      </c>
      <c r="F22" s="23"/>
    </row>
    <row r="23" spans="1:22" ht="15" customHeight="1" x14ac:dyDescent="0.25">
      <c r="A23" s="29" t="s">
        <v>24</v>
      </c>
      <c r="B23" s="26">
        <f>VLOOKUP($A23,[1]DREC.01.2024!$A:$F,2,0)</f>
        <v>1702557</v>
      </c>
      <c r="C23" s="26">
        <f>VLOOKUP($A23,[1]DREC.01.2024!$A:$F,3,0)</f>
        <v>89875.78</v>
      </c>
      <c r="D23" s="26">
        <f>VLOOKUP($A23,[1]DREC.01.2024!$A:$F,4,0)</f>
        <v>89875.78</v>
      </c>
      <c r="E23" s="26">
        <f t="shared" ref="E23:E24" si="4">B23-D23</f>
        <v>1612681.22</v>
      </c>
      <c r="F23" s="23"/>
    </row>
    <row r="24" spans="1:22" ht="15" customHeight="1" x14ac:dyDescent="0.25">
      <c r="A24" s="25" t="s">
        <v>25</v>
      </c>
      <c r="B24" s="26">
        <f>VLOOKUP($A24,[1]DREC.01.2024!$A:$F,2,0)</f>
        <v>12217000</v>
      </c>
      <c r="C24" s="26">
        <f>VLOOKUP($A24,[1]DREC.01.2024!$A:$F,3,0)</f>
        <v>1176008.28</v>
      </c>
      <c r="D24" s="26">
        <f>VLOOKUP($A24,[1]DREC.01.2024!$A:$F,4,0)</f>
        <v>1176008.28</v>
      </c>
      <c r="E24" s="26">
        <f t="shared" si="4"/>
        <v>11040991.720000001</v>
      </c>
      <c r="F24" s="23"/>
    </row>
    <row r="25" spans="1:22" ht="15" customHeight="1" x14ac:dyDescent="0.25">
      <c r="A25" s="25" t="s">
        <v>26</v>
      </c>
      <c r="B25" s="26">
        <f>SUM(B26:B30)</f>
        <v>1128200470</v>
      </c>
      <c r="C25" s="26">
        <f>SUM(C26:C30)</f>
        <v>97618824.110000014</v>
      </c>
      <c r="D25" s="26">
        <f>SUM(D26:D30)</f>
        <v>97618824.110000014</v>
      </c>
      <c r="E25" s="26">
        <f>SUM(E26:E30)</f>
        <v>1030581645.8900001</v>
      </c>
      <c r="F25" s="23"/>
    </row>
    <row r="26" spans="1:22" ht="15" customHeight="1" x14ac:dyDescent="0.25">
      <c r="A26" s="25" t="s">
        <v>27</v>
      </c>
      <c r="B26" s="26">
        <f>VLOOKUP($A26,[1]DREC.01.2024!$A:$F,2,0)</f>
        <v>541832495</v>
      </c>
      <c r="C26" s="26">
        <f>VLOOKUP($A26,[1]DREC.01.2024!$A:$F,3,0)</f>
        <v>80189940.450000003</v>
      </c>
      <c r="D26" s="26">
        <f>VLOOKUP($A26,[1]DREC.01.2024!$A:$F,4,0)</f>
        <v>80189940.450000003</v>
      </c>
      <c r="E26" s="26">
        <f t="shared" ref="E26:E30" si="5">B26-D26</f>
        <v>461642554.55000001</v>
      </c>
      <c r="F26" s="23"/>
    </row>
    <row r="27" spans="1:22" ht="15" customHeight="1" x14ac:dyDescent="0.25">
      <c r="A27" s="25" t="s">
        <v>28</v>
      </c>
      <c r="B27" s="26">
        <f>VLOOKUP($A27,[1]DREC.01.2024!$A:$F,2,0)</f>
        <v>1422515</v>
      </c>
      <c r="C27" s="26">
        <f>VLOOKUP($A27,[1]DREC.01.2024!$A:$F,3,0)</f>
        <v>168124.65</v>
      </c>
      <c r="D27" s="26">
        <f>VLOOKUP($A27,[1]DREC.01.2024!$A:$F,4,0)</f>
        <v>168124.65</v>
      </c>
      <c r="E27" s="26">
        <f t="shared" si="5"/>
        <v>1254390.3500000001</v>
      </c>
      <c r="F27" s="23"/>
    </row>
    <row r="28" spans="1:22" ht="15" customHeight="1" x14ac:dyDescent="0.25">
      <c r="A28" s="25" t="s">
        <v>29</v>
      </c>
      <c r="B28" s="26">
        <f>VLOOKUP($A28,[1]DREC.01.2024!$A:$F,2,0)</f>
        <v>344738000</v>
      </c>
      <c r="C28" s="26">
        <f>VLOOKUP($A28,[1]DREC.01.2024!$A:$F,3,0)</f>
        <v>9308443.9499999993</v>
      </c>
      <c r="D28" s="26">
        <f>VLOOKUP($A28,[1]DREC.01.2024!$A:$F,4,0)</f>
        <v>9308443.9499999993</v>
      </c>
      <c r="E28" s="26">
        <f t="shared" si="5"/>
        <v>335429556.05000001</v>
      </c>
      <c r="F28" s="23"/>
    </row>
    <row r="29" spans="1:22" ht="15" customHeight="1" x14ac:dyDescent="0.25">
      <c r="A29" s="25" t="s">
        <v>30</v>
      </c>
      <c r="B29" s="26">
        <f>VLOOKUP($A29,[1]DREC.01.2024!$A:$F,2,0)</f>
        <v>17238292</v>
      </c>
      <c r="C29" s="26">
        <f>VLOOKUP($A29,[1]DREC.01.2024!$A:$F,3,0)</f>
        <v>1477247.64</v>
      </c>
      <c r="D29" s="26">
        <f>VLOOKUP($A29,[1]DREC.01.2024!$A:$F,4,0)</f>
        <v>1477247.64</v>
      </c>
      <c r="E29" s="26">
        <f t="shared" si="5"/>
        <v>15761044.359999999</v>
      </c>
      <c r="F29" s="23"/>
    </row>
    <row r="30" spans="1:22" ht="15" customHeight="1" x14ac:dyDescent="0.25">
      <c r="A30" s="25" t="s">
        <v>31</v>
      </c>
      <c r="B30" s="26">
        <f>VLOOKUP($A30,[1]DREC.01.2024!$A:$F,2,0)</f>
        <v>222969168</v>
      </c>
      <c r="C30" s="26">
        <f>VLOOKUP($A30,[1]DREC.01.2024!$A:$F,3,0)</f>
        <v>6475067.4199999999</v>
      </c>
      <c r="D30" s="26">
        <f>VLOOKUP($A30,[1]DREC.01.2024!$A:$F,4,0)</f>
        <v>6475067.4199999999</v>
      </c>
      <c r="E30" s="26">
        <f t="shared" si="5"/>
        <v>216494100.58000001</v>
      </c>
      <c r="F30" s="23"/>
    </row>
    <row r="31" spans="1:22" ht="15" customHeight="1" x14ac:dyDescent="0.25">
      <c r="A31" s="25" t="s">
        <v>32</v>
      </c>
      <c r="B31" s="26">
        <f>B32</f>
        <v>0</v>
      </c>
      <c r="C31" s="26">
        <f t="shared" ref="C31:E31" si="6">C32</f>
        <v>25782.13</v>
      </c>
      <c r="D31" s="26">
        <f t="shared" si="6"/>
        <v>25782.13</v>
      </c>
      <c r="E31" s="26">
        <f t="shared" si="6"/>
        <v>-25782.13</v>
      </c>
      <c r="F31" s="23"/>
    </row>
    <row r="32" spans="1:22" ht="15" customHeight="1" x14ac:dyDescent="0.25">
      <c r="A32" s="25" t="s">
        <v>33</v>
      </c>
      <c r="B32" s="26">
        <f>VLOOKUP($A32,[1]DREC.01.2024!$A:$F,2,0)</f>
        <v>0</v>
      </c>
      <c r="C32" s="26">
        <f>VLOOKUP($A32,[1]DREC.01.2024!$A:$F,3,0)</f>
        <v>25782.13</v>
      </c>
      <c r="D32" s="26">
        <f>VLOOKUP($A32,[1]DREC.01.2024!$A:$F,4,0)</f>
        <v>25782.13</v>
      </c>
      <c r="E32" s="26">
        <f t="shared" ref="E32:E38" si="7">B32-D32</f>
        <v>-25782.13</v>
      </c>
      <c r="F32" s="23"/>
    </row>
    <row r="33" spans="1:6" ht="15" customHeight="1" x14ac:dyDescent="0.25">
      <c r="A33" s="25" t="s">
        <v>34</v>
      </c>
      <c r="B33" s="26">
        <f>B35+B34</f>
        <v>2451000</v>
      </c>
      <c r="C33" s="26">
        <f t="shared" ref="C33:D33" si="8">C35+C34</f>
        <v>8586449.9100000001</v>
      </c>
      <c r="D33" s="26">
        <f t="shared" si="8"/>
        <v>8586449.9100000001</v>
      </c>
      <c r="E33" s="26">
        <f t="shared" si="7"/>
        <v>-6135449.9100000001</v>
      </c>
      <c r="F33" s="23"/>
    </row>
    <row r="34" spans="1:6" ht="15" customHeight="1" x14ac:dyDescent="0.25">
      <c r="A34" s="25" t="s">
        <v>35</v>
      </c>
      <c r="B34" s="26">
        <f>VLOOKUP($A34,[1]DREC.01.2024!$A:$F,2,0)</f>
        <v>0</v>
      </c>
      <c r="C34" s="26">
        <f>VLOOKUP($A34,[1]DREC.01.2024!$A:$F,3,0)</f>
        <v>2147.7199999999998</v>
      </c>
      <c r="D34" s="26">
        <f>VLOOKUP($A34,[1]DREC.01.2024!$A:$F,4,0)</f>
        <v>2147.7199999999998</v>
      </c>
      <c r="E34" s="26">
        <f t="shared" si="7"/>
        <v>-2147.7199999999998</v>
      </c>
      <c r="F34" s="23"/>
    </row>
    <row r="35" spans="1:6" ht="15" customHeight="1" x14ac:dyDescent="0.25">
      <c r="A35" s="25" t="s">
        <v>36</v>
      </c>
      <c r="B35" s="26">
        <f>VLOOKUP($A35,[1]DREC.01.2024!$A:$F,2,0)</f>
        <v>2451000</v>
      </c>
      <c r="C35" s="26">
        <f>VLOOKUP($A35,[1]DREC.01.2024!$A:$F,3,0)</f>
        <v>8584302.1899999995</v>
      </c>
      <c r="D35" s="26">
        <f>VLOOKUP($A35,[1]DREC.01.2024!$A:$F,4,0)</f>
        <v>8584302.1899999995</v>
      </c>
      <c r="E35" s="26">
        <f t="shared" si="7"/>
        <v>-6133302.1899999995</v>
      </c>
      <c r="F35" s="23"/>
    </row>
    <row r="36" spans="1:6" ht="15" customHeight="1" x14ac:dyDescent="0.25">
      <c r="A36" s="24" t="s">
        <v>37</v>
      </c>
      <c r="B36" s="22">
        <f>VLOOKUP($A36,[1]DREC.01.2024!$A:$F,2,0)</f>
        <v>230000</v>
      </c>
      <c r="C36" s="22">
        <f>VLOOKUP($A36,[1]DREC.01.2024!$A:$F,3,0)</f>
        <v>160</v>
      </c>
      <c r="D36" s="22">
        <f>VLOOKUP($A36,[1]DREC.01.2024!$A:$F,4,0)</f>
        <v>160</v>
      </c>
      <c r="E36" s="22">
        <f t="shared" si="7"/>
        <v>229840</v>
      </c>
      <c r="F36" s="23"/>
    </row>
    <row r="37" spans="1:6" ht="15" customHeight="1" x14ac:dyDescent="0.25">
      <c r="A37" s="24" t="s">
        <v>38</v>
      </c>
      <c r="B37" s="22">
        <f>VLOOKUP($A37,[1]DREC.01.2024!$A:$F,2,0)</f>
        <v>7679666</v>
      </c>
      <c r="C37" s="22">
        <f>VLOOKUP($A37,[1]DREC.01.2024!$A:$F,3,0)</f>
        <v>486258.8</v>
      </c>
      <c r="D37" s="22">
        <f>VLOOKUP($A37,[1]DREC.01.2024!$A:$F,4,0)</f>
        <v>486258.8</v>
      </c>
      <c r="E37" s="22">
        <f t="shared" si="7"/>
        <v>7193407.2000000002</v>
      </c>
      <c r="F37" s="23"/>
    </row>
    <row r="38" spans="1:6" ht="15" customHeight="1" x14ac:dyDescent="0.25">
      <c r="A38" s="24" t="s">
        <v>39</v>
      </c>
      <c r="B38" s="22">
        <f>VLOOKUP($A38,[1]DREC.01.2024!$A:$F,2,0)</f>
        <v>59901372</v>
      </c>
      <c r="C38" s="22">
        <f>VLOOKUP($A38,[1]DREC.01.2024!$A:$F,3,0)</f>
        <v>7151430.71</v>
      </c>
      <c r="D38" s="22">
        <f>VLOOKUP($A38,[1]DREC.01.2024!$A:$F,4,0)</f>
        <v>7151430.71</v>
      </c>
      <c r="E38" s="22">
        <f t="shared" si="7"/>
        <v>52749941.289999999</v>
      </c>
      <c r="F38" s="23"/>
    </row>
    <row r="39" spans="1:6" ht="15" customHeight="1" x14ac:dyDescent="0.25">
      <c r="A39" s="24" t="s">
        <v>40</v>
      </c>
      <c r="B39" s="22">
        <f>B40+B72+B75+B77+B79</f>
        <v>7274039997</v>
      </c>
      <c r="C39" s="22">
        <f>C40+C72+C75+C77+C79</f>
        <v>617273568.56999993</v>
      </c>
      <c r="D39" s="22">
        <f>D40+D72+D75+D77+D79</f>
        <v>617273568.56999993</v>
      </c>
      <c r="E39" s="22">
        <f>E40+E72+E75+E77+E79</f>
        <v>6656766428.4300003</v>
      </c>
      <c r="F39" s="23"/>
    </row>
    <row r="40" spans="1:6" ht="15" customHeight="1" x14ac:dyDescent="0.25">
      <c r="A40" s="25" t="s">
        <v>41</v>
      </c>
      <c r="B40" s="26">
        <f>SUM(B41:B71)</f>
        <v>5475236496</v>
      </c>
      <c r="C40" s="26">
        <f>SUM(C41:C71)</f>
        <v>458606235.94999993</v>
      </c>
      <c r="D40" s="26">
        <f>SUM(D41:D71)</f>
        <v>458606235.94999993</v>
      </c>
      <c r="E40" s="26">
        <f>SUM(E41:E71)</f>
        <v>5016630260.0499992</v>
      </c>
      <c r="F40" s="23"/>
    </row>
    <row r="41" spans="1:6" ht="15" customHeight="1" x14ac:dyDescent="0.25">
      <c r="A41" s="25" t="s">
        <v>42</v>
      </c>
      <c r="B41" s="26">
        <f>VLOOKUP($A41,[1]DREC.01.2024!$A:$F,2,0)</f>
        <v>3025442963</v>
      </c>
      <c r="C41" s="26">
        <f>VLOOKUP($A41,[1]DREC.01.2024!$A:$F,3,0)</f>
        <v>247393809.78</v>
      </c>
      <c r="D41" s="26">
        <f>VLOOKUP($A41,[1]DREC.01.2024!$A:$F,4,0)</f>
        <v>247393809.78</v>
      </c>
      <c r="E41" s="26">
        <f t="shared" ref="E41:E71" si="9">B41-D41</f>
        <v>2778049153.2199998</v>
      </c>
      <c r="F41" s="23"/>
    </row>
    <row r="42" spans="1:6" ht="15" customHeight="1" x14ac:dyDescent="0.25">
      <c r="A42" s="25" t="s">
        <v>43</v>
      </c>
      <c r="B42" s="26">
        <f>VLOOKUP($A42,[1]DREC.01.2024!$A:$F,2,0)</f>
        <v>188629247</v>
      </c>
      <c r="C42" s="26">
        <f>VLOOKUP($A42,[1]DREC.01.2024!$A:$F,3,0)</f>
        <v>16304869.689999999</v>
      </c>
      <c r="D42" s="26">
        <f>VLOOKUP($A42,[1]DREC.01.2024!$A:$F,4,0)</f>
        <v>16304869.689999999</v>
      </c>
      <c r="E42" s="26">
        <f t="shared" si="9"/>
        <v>172324377.31</v>
      </c>
      <c r="F42" s="23"/>
    </row>
    <row r="43" spans="1:6" ht="15" customHeight="1" x14ac:dyDescent="0.25">
      <c r="A43" s="25" t="s">
        <v>44</v>
      </c>
      <c r="B43" s="26">
        <f>VLOOKUP($A43,[1]DREC.01.2024!$A:$F,2,0)</f>
        <v>0</v>
      </c>
      <c r="C43" s="26">
        <f>VLOOKUP($A43,[1]DREC.01.2024!$A:$F,3,0)</f>
        <v>4611596.8899999997</v>
      </c>
      <c r="D43" s="26">
        <f>VLOOKUP($A43,[1]DREC.01.2024!$A:$F,4,0)</f>
        <v>4611596.8899999997</v>
      </c>
      <c r="E43" s="26">
        <f t="shared" si="9"/>
        <v>-4611596.8899999997</v>
      </c>
      <c r="F43" s="23"/>
    </row>
    <row r="44" spans="1:6" ht="27" customHeight="1" x14ac:dyDescent="0.25">
      <c r="A44" s="25" t="s">
        <v>45</v>
      </c>
      <c r="B44" s="26">
        <f>VLOOKUP($A44,[1]DREC.01.2024!$A:$F,2,0)</f>
        <v>11221</v>
      </c>
      <c r="C44" s="26">
        <f>VLOOKUP($A44,[1]DREC.01.2024!$A:$F,3,0)</f>
        <v>0</v>
      </c>
      <c r="D44" s="26">
        <f>VLOOKUP($A44,[1]DREC.01.2024!$A:$F,4,0)</f>
        <v>0</v>
      </c>
      <c r="E44" s="26">
        <f t="shared" si="9"/>
        <v>11221</v>
      </c>
      <c r="F44" s="23"/>
    </row>
    <row r="45" spans="1:6" ht="15" customHeight="1" x14ac:dyDescent="0.25">
      <c r="A45" s="25" t="s">
        <v>46</v>
      </c>
      <c r="B45" s="26">
        <f>VLOOKUP($A45,[1]DREC.01.2024!$A:$F,2,0)</f>
        <v>0</v>
      </c>
      <c r="C45" s="26">
        <f>VLOOKUP($A45,[1]DREC.01.2024!$A:$F,3,0)</f>
        <v>106763.68</v>
      </c>
      <c r="D45" s="26">
        <f>VLOOKUP($A45,[1]DREC.01.2024!$A:$F,4,0)</f>
        <v>106763.68</v>
      </c>
      <c r="E45" s="26">
        <f t="shared" si="9"/>
        <v>-106763.68</v>
      </c>
      <c r="F45" s="23"/>
    </row>
    <row r="46" spans="1:6" ht="15" customHeight="1" x14ac:dyDescent="0.25">
      <c r="A46" s="25" t="s">
        <v>47</v>
      </c>
      <c r="B46" s="26">
        <f>VLOOKUP($A46,[1]DREC.01.2024!$A:$F,2,0)</f>
        <v>983812</v>
      </c>
      <c r="C46" s="26">
        <f>VLOOKUP($A46,[1]DREC.01.2024!$A:$F,3,0)</f>
        <v>161288.53</v>
      </c>
      <c r="D46" s="26">
        <f>VLOOKUP($A46,[1]DREC.01.2024!$A:$F,4,0)</f>
        <v>161288.53</v>
      </c>
      <c r="E46" s="26">
        <f t="shared" si="9"/>
        <v>822523.47</v>
      </c>
      <c r="F46" s="23"/>
    </row>
    <row r="47" spans="1:6" ht="15" customHeight="1" x14ac:dyDescent="0.25">
      <c r="A47" s="25" t="s">
        <v>48</v>
      </c>
      <c r="B47" s="26">
        <f>VLOOKUP($A47,[1]DREC.01.2024!$A:$F,2,0)</f>
        <v>306548841</v>
      </c>
      <c r="C47" s="26">
        <f>VLOOKUP($A47,[1]DREC.01.2024!$A:$F,3,0)</f>
        <v>27236837.59</v>
      </c>
      <c r="D47" s="26">
        <f>VLOOKUP($A47,[1]DREC.01.2024!$A:$F,4,0)</f>
        <v>27236837.59</v>
      </c>
      <c r="E47" s="26">
        <f t="shared" si="9"/>
        <v>279312003.41000003</v>
      </c>
      <c r="F47" s="23"/>
    </row>
    <row r="48" spans="1:6" ht="15" customHeight="1" x14ac:dyDescent="0.25">
      <c r="A48" s="25" t="s">
        <v>49</v>
      </c>
      <c r="B48" s="26">
        <f>VLOOKUP($A48,[1]DREC.01.2024!$A:$F,2,0)</f>
        <v>243674654</v>
      </c>
      <c r="C48" s="26">
        <f>VLOOKUP($A48,[1]DREC.01.2024!$A:$F,3,0)</f>
        <v>21897833.149999999</v>
      </c>
      <c r="D48" s="26">
        <f>VLOOKUP($A48,[1]DREC.01.2024!$A:$F,4,0)</f>
        <v>21897833.149999999</v>
      </c>
      <c r="E48" s="26">
        <f t="shared" si="9"/>
        <v>221776820.84999999</v>
      </c>
      <c r="F48" s="23"/>
    </row>
    <row r="49" spans="1:6" ht="15" customHeight="1" x14ac:dyDescent="0.25">
      <c r="A49" s="25" t="s">
        <v>50</v>
      </c>
      <c r="B49" s="26">
        <f>VLOOKUP($A49,[1]DREC.01.2024!$A:$F,2,0)</f>
        <v>537978561</v>
      </c>
      <c r="C49" s="26">
        <f>VLOOKUP($A49,[1]DREC.01.2024!$A:$F,3,0)</f>
        <v>0</v>
      </c>
      <c r="D49" s="26">
        <f>VLOOKUP($A49,[1]DREC.01.2024!$A:$F,4,0)</f>
        <v>0</v>
      </c>
      <c r="E49" s="26">
        <f t="shared" si="9"/>
        <v>537978561</v>
      </c>
      <c r="F49" s="23"/>
    </row>
    <row r="50" spans="1:6" ht="15" customHeight="1" x14ac:dyDescent="0.25">
      <c r="A50" s="25" t="s">
        <v>51</v>
      </c>
      <c r="B50" s="26">
        <f>VLOOKUP($A50,[1]DREC.01.2024!$A:$F,2,0)</f>
        <v>14031462</v>
      </c>
      <c r="C50" s="26">
        <f>VLOOKUP($A50,[1]DREC.01.2024!$A:$F,3,0)</f>
        <v>1478575.95</v>
      </c>
      <c r="D50" s="26">
        <f>VLOOKUP($A50,[1]DREC.01.2024!$A:$F,4,0)</f>
        <v>1478575.95</v>
      </c>
      <c r="E50" s="26">
        <f t="shared" si="9"/>
        <v>12552886.050000001</v>
      </c>
      <c r="F50" s="23"/>
    </row>
    <row r="51" spans="1:6" ht="15" customHeight="1" x14ac:dyDescent="0.25">
      <c r="A51" s="25" t="s">
        <v>52</v>
      </c>
      <c r="B51" s="26">
        <f>VLOOKUP($A51,[1]DREC.01.2024!$A:$F,2,0)</f>
        <v>10273000</v>
      </c>
      <c r="C51" s="26">
        <f>VLOOKUP($A51,[1]DREC.01.2024!$A:$F,3,0)</f>
        <v>1003500</v>
      </c>
      <c r="D51" s="26">
        <f>VLOOKUP($A51,[1]DREC.01.2024!$A:$F,4,0)</f>
        <v>1003500</v>
      </c>
      <c r="E51" s="26">
        <f t="shared" si="9"/>
        <v>9269500</v>
      </c>
      <c r="F51" s="23"/>
    </row>
    <row r="52" spans="1:6" ht="20.25" customHeight="1" x14ac:dyDescent="0.25">
      <c r="A52" s="25" t="s">
        <v>53</v>
      </c>
      <c r="B52" s="26">
        <f>VLOOKUP($A52,[1]DREC.01.2024!$A:$F,2,0)</f>
        <v>711532597</v>
      </c>
      <c r="C52" s="26">
        <f>VLOOKUP($A52,[1]DREC.01.2024!$A:$F,3,0)</f>
        <v>74184287.519999996</v>
      </c>
      <c r="D52" s="26">
        <f>VLOOKUP($A52,[1]DREC.01.2024!$A:$F,4,0)</f>
        <v>74184287.519999996</v>
      </c>
      <c r="E52" s="26">
        <f t="shared" si="9"/>
        <v>637348309.48000002</v>
      </c>
      <c r="F52" s="23"/>
    </row>
    <row r="53" spans="1:6" ht="15" customHeight="1" x14ac:dyDescent="0.25">
      <c r="A53" s="25" t="s">
        <v>54</v>
      </c>
      <c r="B53" s="26">
        <f>VLOOKUP($A53,[1]DREC.01.2024!$A:$F,2,0)</f>
        <v>11052963</v>
      </c>
      <c r="C53" s="26">
        <f>VLOOKUP($A53,[1]DREC.01.2024!$A:$F,3,0)</f>
        <v>2345714.7000000002</v>
      </c>
      <c r="D53" s="26">
        <f>VLOOKUP($A53,[1]DREC.01.2024!$A:$F,4,0)</f>
        <v>2345714.7000000002</v>
      </c>
      <c r="E53" s="26">
        <f t="shared" si="9"/>
        <v>8707248.3000000007</v>
      </c>
      <c r="F53" s="23"/>
    </row>
    <row r="54" spans="1:6" ht="27" customHeight="1" x14ac:dyDescent="0.25">
      <c r="A54" s="25" t="s">
        <v>55</v>
      </c>
      <c r="B54" s="26">
        <f>VLOOKUP($A54,[1]DREC.01.2024!$A:$F,2,0)</f>
        <v>18630163</v>
      </c>
      <c r="C54" s="26">
        <f>VLOOKUP($A54,[1]DREC.01.2024!$A:$F,3,0)</f>
        <v>0</v>
      </c>
      <c r="D54" s="26">
        <f>VLOOKUP($A54,[1]DREC.01.2024!$A:$F,4,0)</f>
        <v>0</v>
      </c>
      <c r="E54" s="26">
        <f t="shared" si="9"/>
        <v>18630163</v>
      </c>
      <c r="F54" s="23"/>
    </row>
    <row r="55" spans="1:6" ht="15" customHeight="1" x14ac:dyDescent="0.25">
      <c r="A55" s="25" t="s">
        <v>56</v>
      </c>
      <c r="B55" s="26">
        <f>VLOOKUP($A55,[1]DREC.01.2024!$A:$F,2,0)</f>
        <v>552000</v>
      </c>
      <c r="C55" s="26">
        <f>VLOOKUP($A55,[1]DREC.01.2024!$A:$F,3,0)</f>
        <v>0</v>
      </c>
      <c r="D55" s="26">
        <f>VLOOKUP($A55,[1]DREC.01.2024!$A:$F,4,0)</f>
        <v>0</v>
      </c>
      <c r="E55" s="26">
        <f t="shared" si="9"/>
        <v>552000</v>
      </c>
      <c r="F55" s="23"/>
    </row>
    <row r="56" spans="1:6" ht="15" customHeight="1" x14ac:dyDescent="0.25">
      <c r="A56" s="25" t="s">
        <v>57</v>
      </c>
      <c r="B56" s="26">
        <f>VLOOKUP($A56,[1]DREC.01.2024!$A:$F,2,0)</f>
        <v>270490</v>
      </c>
      <c r="C56" s="26">
        <f>VLOOKUP($A56,[1]DREC.01.2024!$A:$F,3,0)</f>
        <v>0</v>
      </c>
      <c r="D56" s="26">
        <f>VLOOKUP($A56,[1]DREC.01.2024!$A:$F,4,0)</f>
        <v>0</v>
      </c>
      <c r="E56" s="26">
        <f t="shared" si="9"/>
        <v>270490</v>
      </c>
      <c r="F56" s="23"/>
    </row>
    <row r="57" spans="1:6" ht="15" customHeight="1" x14ac:dyDescent="0.25">
      <c r="A57" s="25" t="s">
        <v>58</v>
      </c>
      <c r="B57" s="26">
        <f>VLOOKUP($A57,[1]DREC.01.2024!$A:$F,2,0)</f>
        <v>75000000</v>
      </c>
      <c r="C57" s="26">
        <f>VLOOKUP($A57,[1]DREC.01.2024!$A:$F,3,0)</f>
        <v>10920722.880000001</v>
      </c>
      <c r="D57" s="26">
        <f>VLOOKUP($A57,[1]DREC.01.2024!$A:$F,4,0)</f>
        <v>10920722.880000001</v>
      </c>
      <c r="E57" s="26">
        <f t="shared" si="9"/>
        <v>64079277.119999997</v>
      </c>
      <c r="F57" s="23"/>
    </row>
    <row r="58" spans="1:6" ht="15" customHeight="1" x14ac:dyDescent="0.25">
      <c r="A58" s="25" t="s">
        <v>59</v>
      </c>
      <c r="B58" s="26">
        <f>VLOOKUP($A58,[1]DREC.01.2024!$A:$F,2,0)</f>
        <v>34000</v>
      </c>
      <c r="C58" s="26">
        <f>VLOOKUP($A58,[1]DREC.01.2024!$A:$F,3,0)</f>
        <v>0</v>
      </c>
      <c r="D58" s="26">
        <f>VLOOKUP($A58,[1]DREC.01.2024!$A:$F,4,0)</f>
        <v>0</v>
      </c>
      <c r="E58" s="26">
        <f t="shared" si="9"/>
        <v>34000</v>
      </c>
      <c r="F58" s="23"/>
    </row>
    <row r="59" spans="1:6" ht="15" customHeight="1" x14ac:dyDescent="0.25">
      <c r="A59" s="25" t="s">
        <v>60</v>
      </c>
      <c r="B59" s="26">
        <f>VLOOKUP($A59,[1]DREC.01.2024!$A:$F,2,0)</f>
        <v>25000000</v>
      </c>
      <c r="C59" s="26">
        <f>VLOOKUP($A59,[1]DREC.01.2024!$A:$F,3,0)</f>
        <v>0</v>
      </c>
      <c r="D59" s="26">
        <f>VLOOKUP($A59,[1]DREC.01.2024!$A:$F,4,0)</f>
        <v>0</v>
      </c>
      <c r="E59" s="26">
        <f t="shared" si="9"/>
        <v>25000000</v>
      </c>
      <c r="F59" s="23"/>
    </row>
    <row r="60" spans="1:6" ht="15" customHeight="1" x14ac:dyDescent="0.25">
      <c r="A60" s="25" t="s">
        <v>61</v>
      </c>
      <c r="B60" s="26">
        <f>VLOOKUP($A60,[1]DREC.01.2024!$A:$F,2,0)</f>
        <v>500000</v>
      </c>
      <c r="C60" s="26">
        <f>VLOOKUP($A60,[1]DREC.01.2024!$A:$F,3,0)</f>
        <v>0</v>
      </c>
      <c r="D60" s="26">
        <f>VLOOKUP($A60,[1]DREC.01.2024!$A:$F,4,0)</f>
        <v>0</v>
      </c>
      <c r="E60" s="26">
        <f t="shared" si="9"/>
        <v>500000</v>
      </c>
      <c r="F60" s="23"/>
    </row>
    <row r="61" spans="1:6" ht="15" customHeight="1" x14ac:dyDescent="0.25">
      <c r="A61" s="25" t="s">
        <v>62</v>
      </c>
      <c r="B61" s="26">
        <f>VLOOKUP($A61,[1]DREC.01.2024!$A:$F,2,0)</f>
        <v>1035000</v>
      </c>
      <c r="C61" s="26">
        <f>VLOOKUP($A61,[1]DREC.01.2024!$A:$F,3,0)</f>
        <v>0</v>
      </c>
      <c r="D61" s="26">
        <f>VLOOKUP($A61,[1]DREC.01.2024!$A:$F,4,0)</f>
        <v>0</v>
      </c>
      <c r="E61" s="26">
        <f t="shared" si="9"/>
        <v>1035000</v>
      </c>
      <c r="F61" s="23"/>
    </row>
    <row r="62" spans="1:6" ht="15" customHeight="1" x14ac:dyDescent="0.25">
      <c r="A62" s="25" t="s">
        <v>63</v>
      </c>
      <c r="B62" s="26">
        <f>VLOOKUP($A62,[1]DREC.01.2024!$A:$F,2,0)</f>
        <v>10000000</v>
      </c>
      <c r="C62" s="26">
        <f>VLOOKUP($A62,[1]DREC.01.2024!$A:$F,3,0)</f>
        <v>3864374.38</v>
      </c>
      <c r="D62" s="26">
        <f>VLOOKUP($A62,[1]DREC.01.2024!$A:$F,4,0)</f>
        <v>3864374.38</v>
      </c>
      <c r="E62" s="26">
        <f t="shared" si="9"/>
        <v>6135625.6200000001</v>
      </c>
      <c r="F62" s="23"/>
    </row>
    <row r="63" spans="1:6" ht="15" customHeight="1" x14ac:dyDescent="0.25">
      <c r="A63" s="25" t="s">
        <v>64</v>
      </c>
      <c r="B63" s="26">
        <f>VLOOKUP($A63,[1]DREC.01.2024!$A:$F,2,0)</f>
        <v>1001118</v>
      </c>
      <c r="C63" s="26">
        <f>VLOOKUP($A63,[1]DREC.01.2024!$A:$F,3,0)</f>
        <v>0</v>
      </c>
      <c r="D63" s="26">
        <f>VLOOKUP($A63,[1]DREC.01.2024!$A:$F,4,0)</f>
        <v>0</v>
      </c>
      <c r="E63" s="26">
        <f t="shared" si="9"/>
        <v>1001118</v>
      </c>
      <c r="F63" s="23"/>
    </row>
    <row r="64" spans="1:6" ht="15" customHeight="1" x14ac:dyDescent="0.25">
      <c r="A64" s="25" t="s">
        <v>65</v>
      </c>
      <c r="B64" s="26">
        <f>VLOOKUP($A64,[1]DREC.01.2024!$A:$F,2,0)</f>
        <v>340000</v>
      </c>
      <c r="C64" s="26">
        <f>VLOOKUP($A64,[1]DREC.01.2024!$A:$F,3,0)</f>
        <v>0</v>
      </c>
      <c r="D64" s="26">
        <f>VLOOKUP($A64,[1]DREC.01.2024!$A:$F,4,0)</f>
        <v>0</v>
      </c>
      <c r="E64" s="26">
        <f t="shared" si="9"/>
        <v>340000</v>
      </c>
      <c r="F64" s="23"/>
    </row>
    <row r="65" spans="1:6" ht="15" customHeight="1" x14ac:dyDescent="0.25">
      <c r="A65" s="25" t="s">
        <v>66</v>
      </c>
      <c r="B65" s="26">
        <f>IFERROR(VLOOKUP($A65,[1]DREC.01.2024!$A:$F,2,0),0)</f>
        <v>32782880</v>
      </c>
      <c r="C65" s="26">
        <f>IFERROR(VLOOKUP($A65,[1]DREC.01.2024!$A:$F,3,0),0)</f>
        <v>0</v>
      </c>
      <c r="D65" s="26">
        <f>IFERROR(VLOOKUP($A65,[1]DREC.01.2024!$A:$F,4,0),0)</f>
        <v>0</v>
      </c>
      <c r="E65" s="26">
        <f t="shared" si="9"/>
        <v>32782880</v>
      </c>
      <c r="F65" s="23"/>
    </row>
    <row r="66" spans="1:6" ht="15" customHeight="1" x14ac:dyDescent="0.25">
      <c r="A66" s="25" t="s">
        <v>67</v>
      </c>
      <c r="B66" s="26">
        <f>VLOOKUP($A66,[1]DREC.01.2024!$A:$F,2,0)</f>
        <v>4500000</v>
      </c>
      <c r="C66" s="26">
        <f>VLOOKUP($A66,[1]DREC.01.2024!$A:$F,3,0)</f>
        <v>0</v>
      </c>
      <c r="D66" s="26">
        <f>VLOOKUP($A66,[1]DREC.01.2024!$A:$F,4,0)</f>
        <v>0</v>
      </c>
      <c r="E66" s="26">
        <f t="shared" si="9"/>
        <v>4500000</v>
      </c>
      <c r="F66" s="23"/>
    </row>
    <row r="67" spans="1:6" ht="15" customHeight="1" x14ac:dyDescent="0.25">
      <c r="A67" s="25" t="s">
        <v>68</v>
      </c>
      <c r="B67" s="26">
        <f>VLOOKUP($A67,[1]DREC.01.2024!$A:$F,2,0)</f>
        <v>550000</v>
      </c>
      <c r="C67" s="26">
        <f>VLOOKUP($A67,[1]DREC.01.2024!$A:$F,3,0)</f>
        <v>0</v>
      </c>
      <c r="D67" s="26">
        <f>VLOOKUP($A67,[1]DREC.01.2024!$A:$F,4,0)</f>
        <v>0</v>
      </c>
      <c r="E67" s="26">
        <f t="shared" si="9"/>
        <v>550000</v>
      </c>
      <c r="F67" s="23"/>
    </row>
    <row r="68" spans="1:6" ht="15" customHeight="1" x14ac:dyDescent="0.25">
      <c r="A68" s="25" t="s">
        <v>69</v>
      </c>
      <c r="B68" s="26">
        <f>VLOOKUP($A68,[1]DREC.01.2024!$A:$F,2,0)</f>
        <v>106639722</v>
      </c>
      <c r="C68" s="26">
        <f>VLOOKUP($A68,[1]DREC.01.2024!$A:$F,3,0)</f>
        <v>6677875.1299999999</v>
      </c>
      <c r="D68" s="26">
        <f>VLOOKUP($A68,[1]DREC.01.2024!$A:$F,4,0)</f>
        <v>6677875.1299999999</v>
      </c>
      <c r="E68" s="26">
        <f t="shared" si="9"/>
        <v>99961846.870000005</v>
      </c>
      <c r="F68" s="23"/>
    </row>
    <row r="69" spans="1:6" ht="15" customHeight="1" x14ac:dyDescent="0.25">
      <c r="A69" s="25" t="s">
        <v>70</v>
      </c>
      <c r="B69" s="26">
        <f>VLOOKUP($A69,[1]DREC.01.2024!$A:$F,2,0)</f>
        <v>35000000</v>
      </c>
      <c r="C69" s="26">
        <f>VLOOKUP($A69,[1]DREC.01.2024!$A:$F,3,0)</f>
        <v>30344346.789999999</v>
      </c>
      <c r="D69" s="26">
        <f>VLOOKUP($A69,[1]DREC.01.2024!$A:$F,4,0)</f>
        <v>30344346.789999999</v>
      </c>
      <c r="E69" s="26">
        <f t="shared" si="9"/>
        <v>4655653.2100000009</v>
      </c>
      <c r="F69" s="23"/>
    </row>
    <row r="70" spans="1:6" ht="15" customHeight="1" x14ac:dyDescent="0.25">
      <c r="A70" s="25" t="s">
        <v>71</v>
      </c>
      <c r="B70" s="26">
        <f>VLOOKUP($A70,[1]DREC.01.2024!$A:$F,2,0)</f>
        <v>101373434</v>
      </c>
      <c r="C70" s="26">
        <f>VLOOKUP($A70,[1]DREC.01.2024!$A:$F,3,0)</f>
        <v>0</v>
      </c>
      <c r="D70" s="26">
        <f>VLOOKUP($A70,[1]DREC.01.2024!$A:$F,4,0)</f>
        <v>0</v>
      </c>
      <c r="E70" s="26">
        <f t="shared" si="9"/>
        <v>101373434</v>
      </c>
      <c r="F70" s="23"/>
    </row>
    <row r="71" spans="1:6" ht="15" customHeight="1" x14ac:dyDescent="0.25">
      <c r="A71" s="25" t="s">
        <v>72</v>
      </c>
      <c r="B71" s="26">
        <f>VLOOKUP($A71,[1]DREC.01.2024!$A:$F,2,0)</f>
        <v>11868368</v>
      </c>
      <c r="C71" s="26">
        <f>VLOOKUP($A71,[1]DREC.01.2024!$A:$F,3,0)</f>
        <v>10073839.289999999</v>
      </c>
      <c r="D71" s="26">
        <f>VLOOKUP($A71,[1]DREC.01.2024!$A:$F,4,0)</f>
        <v>10073839.289999999</v>
      </c>
      <c r="E71" s="26">
        <f t="shared" si="9"/>
        <v>1794528.7100000009</v>
      </c>
      <c r="F71" s="23"/>
    </row>
    <row r="72" spans="1:6" ht="15" customHeight="1" x14ac:dyDescent="0.25">
      <c r="A72" s="25" t="s">
        <v>73</v>
      </c>
      <c r="B72" s="26">
        <f>B73+B74</f>
        <v>3267484</v>
      </c>
      <c r="C72" s="26">
        <f t="shared" ref="C72:E72" si="10">C73+C74</f>
        <v>983400.74</v>
      </c>
      <c r="D72" s="26">
        <f t="shared" si="10"/>
        <v>983400.74</v>
      </c>
      <c r="E72" s="26">
        <f t="shared" si="10"/>
        <v>2284083.2599999998</v>
      </c>
      <c r="F72" s="23"/>
    </row>
    <row r="73" spans="1:6" ht="15" customHeight="1" x14ac:dyDescent="0.25">
      <c r="A73" s="25" t="s">
        <v>74</v>
      </c>
      <c r="B73" s="26">
        <f>VLOOKUP($A73,[1]DREC.01.2024!$A:$F,2,0)</f>
        <v>34000</v>
      </c>
      <c r="C73" s="26">
        <f>VLOOKUP($A73,[1]DREC.01.2024!$A:$F,3,0)</f>
        <v>0</v>
      </c>
      <c r="D73" s="26">
        <f>VLOOKUP($A73,[1]DREC.01.2024!$A:$F,4,0)</f>
        <v>0</v>
      </c>
      <c r="E73" s="26">
        <f t="shared" ref="E73:E74" si="11">B73-D73</f>
        <v>34000</v>
      </c>
      <c r="F73" s="23"/>
    </row>
    <row r="74" spans="1:6" ht="15" customHeight="1" x14ac:dyDescent="0.25">
      <c r="A74" s="25" t="s">
        <v>75</v>
      </c>
      <c r="B74" s="26">
        <f>VLOOKUP($A74,[1]DREC.01.2024!$A:$F,2,0)</f>
        <v>3233484</v>
      </c>
      <c r="C74" s="26">
        <f>VLOOKUP($A74,[1]DREC.01.2024!$A:$F,3,0)</f>
        <v>983400.74</v>
      </c>
      <c r="D74" s="26">
        <f>VLOOKUP($A74,[1]DREC.01.2024!$A:$F,4,0)</f>
        <v>983400.74</v>
      </c>
      <c r="E74" s="26">
        <f t="shared" si="11"/>
        <v>2250083.2599999998</v>
      </c>
      <c r="F74" s="23"/>
    </row>
    <row r="75" spans="1:6" ht="15" customHeight="1" x14ac:dyDescent="0.25">
      <c r="A75" s="25" t="s">
        <v>76</v>
      </c>
      <c r="B75" s="26">
        <f>B76</f>
        <v>16723750</v>
      </c>
      <c r="C75" s="26">
        <f t="shared" ref="C75:E75" si="12">C76</f>
        <v>1283136.1100000001</v>
      </c>
      <c r="D75" s="26">
        <f t="shared" si="12"/>
        <v>1283136.1100000001</v>
      </c>
      <c r="E75" s="26">
        <f t="shared" si="12"/>
        <v>15440613.890000001</v>
      </c>
      <c r="F75" s="23"/>
    </row>
    <row r="76" spans="1:6" ht="15" customHeight="1" x14ac:dyDescent="0.25">
      <c r="A76" s="28" t="s">
        <v>77</v>
      </c>
      <c r="B76" s="26">
        <f>VLOOKUP($A76,[1]DREC.01.2024!$A:$F,2,0)</f>
        <v>16723750</v>
      </c>
      <c r="C76" s="26">
        <f>VLOOKUP($A76,[1]DREC.01.2024!$A:$F,3,0)</f>
        <v>1283136.1100000001</v>
      </c>
      <c r="D76" s="26">
        <f>VLOOKUP($A76,[1]DREC.01.2024!$A:$F,4,0)</f>
        <v>1283136.1100000001</v>
      </c>
      <c r="E76" s="26">
        <f t="shared" ref="E76" si="13">B76-D76</f>
        <v>15440613.890000001</v>
      </c>
      <c r="F76" s="23"/>
    </row>
    <row r="77" spans="1:6" ht="15" customHeight="1" x14ac:dyDescent="0.25">
      <c r="A77" s="30" t="s">
        <v>78</v>
      </c>
      <c r="B77" s="26">
        <f>B78</f>
        <v>1778733085</v>
      </c>
      <c r="C77" s="26">
        <f t="shared" ref="C77:E77" si="14">C78</f>
        <v>156400795.77000001</v>
      </c>
      <c r="D77" s="26">
        <f t="shared" si="14"/>
        <v>156400795.77000001</v>
      </c>
      <c r="E77" s="26">
        <f t="shared" si="14"/>
        <v>1622332289.23</v>
      </c>
      <c r="F77" s="23"/>
    </row>
    <row r="78" spans="1:6" ht="19.5" customHeight="1" x14ac:dyDescent="0.25">
      <c r="A78" s="30" t="s">
        <v>79</v>
      </c>
      <c r="B78" s="26">
        <f>VLOOKUP($A78,[1]DREC.01.2024!$A:$F,2,0)</f>
        <v>1778733085</v>
      </c>
      <c r="C78" s="26">
        <f>VLOOKUP($A78,[1]DREC.01.2024!$A:$F,3,0)</f>
        <v>156400795.77000001</v>
      </c>
      <c r="D78" s="26">
        <f>VLOOKUP($A78,[1]DREC.01.2024!$A:$F,4,0)</f>
        <v>156400795.77000001</v>
      </c>
      <c r="E78" s="26">
        <f t="shared" ref="E78" si="15">B78-D78</f>
        <v>1622332289.23</v>
      </c>
      <c r="F78" s="23"/>
    </row>
    <row r="79" spans="1:6" ht="15" customHeight="1" x14ac:dyDescent="0.25">
      <c r="A79" s="30" t="s">
        <v>80</v>
      </c>
      <c r="B79" s="26">
        <f>B80</f>
        <v>79182</v>
      </c>
      <c r="C79" s="26">
        <f t="shared" ref="C79:E79" si="16">C80</f>
        <v>0</v>
      </c>
      <c r="D79" s="26">
        <f t="shared" si="16"/>
        <v>0</v>
      </c>
      <c r="E79" s="26">
        <f t="shared" si="16"/>
        <v>79182</v>
      </c>
      <c r="F79" s="23"/>
    </row>
    <row r="80" spans="1:6" ht="15" customHeight="1" x14ac:dyDescent="0.25">
      <c r="A80" s="31" t="s">
        <v>81</v>
      </c>
      <c r="B80" s="26">
        <f>VLOOKUP($A80,[1]DREC.01.2024!$A:$F,2,0)</f>
        <v>79182</v>
      </c>
      <c r="C80" s="26">
        <f>VLOOKUP($A80,[1]DREC.01.2024!$A:$F,3,0)</f>
        <v>0</v>
      </c>
      <c r="D80" s="26">
        <f>VLOOKUP($A80,[1]DREC.01.2024!$A:$F,4,0)</f>
        <v>0</v>
      </c>
      <c r="E80" s="26">
        <f t="shared" ref="E80" si="17">B80-D80</f>
        <v>79182</v>
      </c>
      <c r="F80" s="23"/>
    </row>
    <row r="81" spans="1:6" ht="15" customHeight="1" x14ac:dyDescent="0.25">
      <c r="A81" s="32" t="s">
        <v>82</v>
      </c>
      <c r="B81" s="32">
        <f>SUM(B82:B85)</f>
        <v>590103369</v>
      </c>
      <c r="C81" s="32">
        <f t="shared" ref="C81:E81" si="18">SUM(C82:C85)</f>
        <v>60266891.170000002</v>
      </c>
      <c r="D81" s="32">
        <f t="shared" si="18"/>
        <v>60266891.170000002</v>
      </c>
      <c r="E81" s="32">
        <f t="shared" si="18"/>
        <v>529836477.83000004</v>
      </c>
      <c r="F81" s="23"/>
    </row>
    <row r="82" spans="1:6" ht="15" customHeight="1" x14ac:dyDescent="0.25">
      <c r="A82" s="33" t="s">
        <v>83</v>
      </c>
      <c r="B82" s="26">
        <f>VLOOKUP($A82,[1]DREC.01.2024!$A:$F,2,0)</f>
        <v>175313837</v>
      </c>
      <c r="C82" s="26">
        <f>VLOOKUP($A82,[1]DREC.01.2024!$A:$F,3,0)</f>
        <v>12894892.01</v>
      </c>
      <c r="D82" s="26">
        <f>VLOOKUP($A82,[1]DREC.01.2024!$A:$F,4,0)</f>
        <v>12894892.01</v>
      </c>
      <c r="E82" s="26">
        <f t="shared" ref="E82:E85" si="19">B82-D82</f>
        <v>162418944.99000001</v>
      </c>
      <c r="F82" s="23"/>
    </row>
    <row r="83" spans="1:6" ht="15" customHeight="1" x14ac:dyDescent="0.25">
      <c r="A83" s="33" t="s">
        <v>84</v>
      </c>
      <c r="B83" s="26">
        <f>VLOOKUP($A83,[1]DREC.01.2024!$A:$F,2,0)</f>
        <v>65840817</v>
      </c>
      <c r="C83" s="26">
        <f>VLOOKUP($A83,[1]DREC.01.2024!$A:$F,3,0)</f>
        <v>7862510.5300000003</v>
      </c>
      <c r="D83" s="26">
        <f>VLOOKUP($A83,[1]DREC.01.2024!$A:$F,4,0)</f>
        <v>7862510.5300000003</v>
      </c>
      <c r="E83" s="26">
        <f t="shared" si="19"/>
        <v>57978306.469999999</v>
      </c>
      <c r="F83" s="23"/>
    </row>
    <row r="84" spans="1:6" ht="15" customHeight="1" x14ac:dyDescent="0.25">
      <c r="A84" s="33" t="s">
        <v>85</v>
      </c>
      <c r="B84" s="26">
        <f>IFERROR(VLOOKUP($A84,[1]DREC.01.2024!$A:$F,2,0),0)</f>
        <v>0</v>
      </c>
      <c r="C84" s="26">
        <f>IFERROR(VLOOKUP($A84,[1]DREC.01.2024!$A:$F,3,0),0)</f>
        <v>0</v>
      </c>
      <c r="D84" s="26">
        <f>IFERROR(VLOOKUP($A84,[1]DREC.01.2024!$A:$F,4,0),0)</f>
        <v>0</v>
      </c>
      <c r="E84" s="26">
        <f t="shared" si="19"/>
        <v>0</v>
      </c>
      <c r="F84" s="23"/>
    </row>
    <row r="85" spans="1:6" ht="15" customHeight="1" x14ac:dyDescent="0.25">
      <c r="A85" s="33" t="s">
        <v>86</v>
      </c>
      <c r="B85" s="26">
        <f>VLOOKUP($A85,[1]DREC.01.2024!$A:$F,2,0)</f>
        <v>348948715</v>
      </c>
      <c r="C85" s="26">
        <f>VLOOKUP($A85,[1]DREC.01.2024!$A:$F,3,0)</f>
        <v>39509488.630000003</v>
      </c>
      <c r="D85" s="26">
        <f>VLOOKUP($A85,[1]DREC.01.2024!$A:$F,4,0)</f>
        <v>39509488.630000003</v>
      </c>
      <c r="E85" s="26">
        <f t="shared" si="19"/>
        <v>309439226.37</v>
      </c>
      <c r="F85" s="23"/>
    </row>
    <row r="86" spans="1:6" ht="15" customHeight="1" x14ac:dyDescent="0.25">
      <c r="A86" s="32" t="s">
        <v>87</v>
      </c>
      <c r="B86" s="32">
        <f>B87+B90+B91+B96</f>
        <v>1346091228</v>
      </c>
      <c r="C86" s="32">
        <f t="shared" ref="C86:D86" si="20">C87+C90+C91+C96</f>
        <v>26272195.890000001</v>
      </c>
      <c r="D86" s="32">
        <f t="shared" si="20"/>
        <v>26272195.890000001</v>
      </c>
      <c r="E86" s="32">
        <f t="shared" ref="E86" si="21">E87+E90+E91+E96+E98</f>
        <v>1737955389.96</v>
      </c>
    </row>
    <row r="87" spans="1:6" ht="15" customHeight="1" x14ac:dyDescent="0.25">
      <c r="A87" s="34" t="s">
        <v>88</v>
      </c>
      <c r="B87" s="32">
        <f>SUM(B88:B89)</f>
        <v>723463855</v>
      </c>
      <c r="C87" s="32">
        <f t="shared" ref="C87:E87" si="22">SUM(C88:C89)</f>
        <v>15631627.18</v>
      </c>
      <c r="D87" s="32">
        <f t="shared" si="22"/>
        <v>15631627.18</v>
      </c>
      <c r="E87" s="32">
        <f t="shared" si="22"/>
        <v>707832227.81999993</v>
      </c>
    </row>
    <row r="88" spans="1:6" ht="15" customHeight="1" x14ac:dyDescent="0.25">
      <c r="A88" s="30" t="s">
        <v>89</v>
      </c>
      <c r="B88" s="26">
        <f>VLOOKUP($A88,[1]DREC.01.2024!$A:$F,2,0)</f>
        <v>173800429</v>
      </c>
      <c r="C88" s="26">
        <f>VLOOKUP($A88,[1]DREC.01.2024!$A:$F,3,0)</f>
        <v>0</v>
      </c>
      <c r="D88" s="26">
        <f>VLOOKUP($A88,[1]DREC.01.2024!$A:$F,4,0)</f>
        <v>0</v>
      </c>
      <c r="E88" s="26">
        <f t="shared" ref="E88:E110" si="23">B88-D88</f>
        <v>173800429</v>
      </c>
    </row>
    <row r="89" spans="1:6" ht="15" customHeight="1" x14ac:dyDescent="0.25">
      <c r="A89" s="30" t="s">
        <v>90</v>
      </c>
      <c r="B89" s="26">
        <f>VLOOKUP($A89,[1]DREC.01.2024!$A:$F,2,0)</f>
        <v>549663426</v>
      </c>
      <c r="C89" s="26">
        <f>VLOOKUP($A89,[1]DREC.01.2024!$A:$F,3,0)</f>
        <v>15631627.18</v>
      </c>
      <c r="D89" s="26">
        <f>VLOOKUP($A89,[1]DREC.01.2024!$A:$F,4,0)</f>
        <v>15631627.18</v>
      </c>
      <c r="E89" s="26">
        <f t="shared" si="23"/>
        <v>534031798.81999999</v>
      </c>
    </row>
    <row r="90" spans="1:6" ht="15" customHeight="1" x14ac:dyDescent="0.25">
      <c r="A90" s="35" t="s">
        <v>91</v>
      </c>
      <c r="B90" s="36">
        <f>VLOOKUP($A90,[1]DREC.01.2024!$A:$F,2,0)</f>
        <v>6200000</v>
      </c>
      <c r="C90" s="36">
        <f>VLOOKUP($A90,[1]DREC.01.2024!$A:$F,3,0)</f>
        <v>4208902.25</v>
      </c>
      <c r="D90" s="36">
        <f>VLOOKUP($A90,[1]DREC.01.2024!$A:$F,4,0)</f>
        <v>4208902.25</v>
      </c>
      <c r="E90" s="22">
        <f t="shared" si="23"/>
        <v>1991097.75</v>
      </c>
    </row>
    <row r="91" spans="1:6" ht="15" customHeight="1" x14ac:dyDescent="0.25">
      <c r="A91" s="24" t="s">
        <v>92</v>
      </c>
      <c r="B91" s="32">
        <f>SUM(B92:B95)</f>
        <v>383868803</v>
      </c>
      <c r="C91" s="32">
        <f t="shared" ref="C91:D91" si="24">SUM(C92:C95)</f>
        <v>459700</v>
      </c>
      <c r="D91" s="32">
        <f t="shared" si="24"/>
        <v>459700</v>
      </c>
      <c r="E91" s="22">
        <f t="shared" si="23"/>
        <v>383409103</v>
      </c>
    </row>
    <row r="92" spans="1:6" ht="15" customHeight="1" x14ac:dyDescent="0.25">
      <c r="A92" s="25" t="s">
        <v>93</v>
      </c>
      <c r="B92" s="26">
        <f>VLOOKUP($A92,[1]DREC.01.2024!$A:$F,2,0)</f>
        <v>350358803</v>
      </c>
      <c r="C92" s="26">
        <f>VLOOKUP($A92,[1]DREC.01.2024!$A:$F,3,0)</f>
        <v>459700</v>
      </c>
      <c r="D92" s="26">
        <f>VLOOKUP($A92,[1]DREC.01.2024!$A:$F,4,0)</f>
        <v>459700</v>
      </c>
      <c r="E92" s="26">
        <f t="shared" si="23"/>
        <v>349899103</v>
      </c>
    </row>
    <row r="93" spans="1:6" ht="15" customHeight="1" x14ac:dyDescent="0.25">
      <c r="A93" s="25" t="s">
        <v>94</v>
      </c>
      <c r="B93" s="26">
        <f>VLOOKUP($A93,[1]DREC.01.2024!$A:$F,2,0)</f>
        <v>30000000</v>
      </c>
      <c r="C93" s="26">
        <f>VLOOKUP($A93,[1]DREC.01.2024!$A:$F,3,0)</f>
        <v>0</v>
      </c>
      <c r="D93" s="26">
        <f>VLOOKUP($A93,[1]DREC.01.2024!$A:$F,4,0)</f>
        <v>0</v>
      </c>
      <c r="E93" s="26">
        <f t="shared" si="23"/>
        <v>30000000</v>
      </c>
    </row>
    <row r="94" spans="1:6" ht="15" customHeight="1" x14ac:dyDescent="0.25">
      <c r="A94" s="25" t="s">
        <v>95</v>
      </c>
      <c r="B94" s="26">
        <f>VLOOKUP($A94,[1]DREC.01.2024!$A:$F,2,0)</f>
        <v>3500000</v>
      </c>
      <c r="C94" s="26">
        <f>VLOOKUP($A94,[1]DREC.01.2024!$A:$F,3,0)</f>
        <v>0</v>
      </c>
      <c r="D94" s="26">
        <f>VLOOKUP($A94,[1]DREC.01.2024!$A:$F,4,0)</f>
        <v>0</v>
      </c>
      <c r="E94" s="26">
        <f t="shared" si="23"/>
        <v>3500000</v>
      </c>
    </row>
    <row r="95" spans="1:6" ht="15" customHeight="1" x14ac:dyDescent="0.25">
      <c r="A95" s="25" t="s">
        <v>96</v>
      </c>
      <c r="B95" s="26">
        <f>VLOOKUP($A95,[1]DREC.01.2024!$A:$F,2,0)</f>
        <v>10000</v>
      </c>
      <c r="C95" s="26">
        <f>VLOOKUP($A95,[1]DREC.01.2024!$A:$F,3,0)</f>
        <v>0</v>
      </c>
      <c r="D95" s="26">
        <f>VLOOKUP($A95,[1]DREC.01.2024!$A:$F,4,0)</f>
        <v>0</v>
      </c>
      <c r="E95" s="26">
        <f t="shared" si="23"/>
        <v>10000</v>
      </c>
    </row>
    <row r="96" spans="1:6" ht="15" customHeight="1" x14ac:dyDescent="0.25">
      <c r="A96" s="24" t="s">
        <v>97</v>
      </c>
      <c r="B96" s="22">
        <f>SUM(B97)</f>
        <v>232558570</v>
      </c>
      <c r="C96" s="22">
        <f>SUM(C97)</f>
        <v>5971966.46</v>
      </c>
      <c r="D96" s="22">
        <f t="shared" ref="D96" si="25">SUM(D97)</f>
        <v>5971966.46</v>
      </c>
      <c r="E96" s="22">
        <f t="shared" si="23"/>
        <v>226586603.53999999</v>
      </c>
    </row>
    <row r="97" spans="1:5" ht="15" customHeight="1" x14ac:dyDescent="0.25">
      <c r="A97" s="25" t="s">
        <v>98</v>
      </c>
      <c r="B97" s="26">
        <f>VLOOKUP($A97,[1]DREC.01.2024!$A:$F,2,0)</f>
        <v>232558570</v>
      </c>
      <c r="C97" s="26">
        <f>VLOOKUP($A97,[1]DREC.01.2024!$A:$F,3,0)</f>
        <v>5971966.46</v>
      </c>
      <c r="D97" s="26">
        <f>VLOOKUP($A97,[1]DREC.01.2024!$A:$F,4,0)</f>
        <v>5971966.46</v>
      </c>
      <c r="E97" s="26">
        <f t="shared" si="23"/>
        <v>226586603.53999999</v>
      </c>
    </row>
    <row r="98" spans="1:5" ht="15" customHeight="1" x14ac:dyDescent="0.25">
      <c r="A98" s="24" t="s">
        <v>99</v>
      </c>
      <c r="B98" s="22">
        <f>B99+B103+B105+B101</f>
        <v>431589350</v>
      </c>
      <c r="C98" s="22">
        <f t="shared" ref="C98:D98" si="26">C99+C103+C105+C101</f>
        <v>13452992.15</v>
      </c>
      <c r="D98" s="22">
        <f t="shared" si="26"/>
        <v>13452992.15</v>
      </c>
      <c r="E98" s="22">
        <f>B98-D98</f>
        <v>418136357.85000002</v>
      </c>
    </row>
    <row r="99" spans="1:5" ht="15" customHeight="1" x14ac:dyDescent="0.25">
      <c r="A99" s="25" t="s">
        <v>100</v>
      </c>
      <c r="B99" s="26">
        <f>SUM(B100)</f>
        <v>411473948</v>
      </c>
      <c r="C99" s="26">
        <f t="shared" ref="C99:D99" si="27">SUM(C100)</f>
        <v>11178566.699999999</v>
      </c>
      <c r="D99" s="26">
        <f t="shared" si="27"/>
        <v>11178566.699999999</v>
      </c>
      <c r="E99" s="26">
        <f t="shared" si="23"/>
        <v>400295381.30000001</v>
      </c>
    </row>
    <row r="100" spans="1:5" ht="15" customHeight="1" x14ac:dyDescent="0.25">
      <c r="A100" s="25" t="s">
        <v>101</v>
      </c>
      <c r="B100" s="26">
        <f>VLOOKUP($A100,[1]DREC.01.2024!$A:$F,2,0)</f>
        <v>411473948</v>
      </c>
      <c r="C100" s="26">
        <f>VLOOKUP($A100,[1]DREC.01.2024!$A:$F,3,0)</f>
        <v>11178566.699999999</v>
      </c>
      <c r="D100" s="26">
        <f>VLOOKUP($A100,[1]DREC.01.2024!$A:$F,4,0)</f>
        <v>11178566.699999999</v>
      </c>
      <c r="E100" s="26">
        <f t="shared" si="23"/>
        <v>400295381.30000001</v>
      </c>
    </row>
    <row r="101" spans="1:5" ht="15" customHeight="1" x14ac:dyDescent="0.25">
      <c r="A101" s="25" t="s">
        <v>102</v>
      </c>
      <c r="B101" s="26">
        <f>SUM(B102)</f>
        <v>7968367</v>
      </c>
      <c r="C101" s="26">
        <f t="shared" ref="C101:D103" si="28">SUM(C102)</f>
        <v>3903.81</v>
      </c>
      <c r="D101" s="26">
        <f t="shared" si="28"/>
        <v>3903.81</v>
      </c>
      <c r="E101" s="26">
        <f t="shared" si="23"/>
        <v>7964463.1900000004</v>
      </c>
    </row>
    <row r="102" spans="1:5" ht="15" customHeight="1" x14ac:dyDescent="0.25">
      <c r="A102" s="25" t="s">
        <v>103</v>
      </c>
      <c r="B102" s="26">
        <f>VLOOKUP($A102,[1]DREC.01.2024!$A:$F,2,0)</f>
        <v>7968367</v>
      </c>
      <c r="C102" s="26">
        <f>VLOOKUP($A102,[1]DREC.01.2024!$A:$F,3,0)</f>
        <v>3903.81</v>
      </c>
      <c r="D102" s="26">
        <f>VLOOKUP($A102,[1]DREC.01.2024!$A:$F,4,0)</f>
        <v>3903.81</v>
      </c>
      <c r="E102" s="26">
        <f t="shared" si="23"/>
        <v>7964463.1900000004</v>
      </c>
    </row>
    <row r="103" spans="1:5" ht="15" customHeight="1" x14ac:dyDescent="0.25">
      <c r="A103" s="25" t="s">
        <v>104</v>
      </c>
      <c r="B103" s="26">
        <f>SUM(B104)</f>
        <v>12067035</v>
      </c>
      <c r="C103" s="26">
        <f t="shared" si="28"/>
        <v>2015793.66</v>
      </c>
      <c r="D103" s="26">
        <f t="shared" si="28"/>
        <v>2015793.66</v>
      </c>
      <c r="E103" s="26">
        <f t="shared" si="23"/>
        <v>10051241.34</v>
      </c>
    </row>
    <row r="104" spans="1:5" ht="15" customHeight="1" x14ac:dyDescent="0.25">
      <c r="A104" s="25" t="s">
        <v>105</v>
      </c>
      <c r="B104" s="26">
        <f>VLOOKUP($A104,[1]DREC.01.2024!$A:$F,2,0)</f>
        <v>12067035</v>
      </c>
      <c r="C104" s="26">
        <f>VLOOKUP($A104,[1]DREC.01.2024!$A:$F,3,0)</f>
        <v>2015793.66</v>
      </c>
      <c r="D104" s="26">
        <f>VLOOKUP($A104,[1]DREC.01.2024!$A:$F,4,0)</f>
        <v>2015793.66</v>
      </c>
      <c r="E104" s="26">
        <f t="shared" si="23"/>
        <v>10051241.34</v>
      </c>
    </row>
    <row r="105" spans="1:5" ht="15" customHeight="1" x14ac:dyDescent="0.25">
      <c r="A105" s="25" t="s">
        <v>106</v>
      </c>
      <c r="B105" s="26">
        <f>SUM(B106:B107)</f>
        <v>80000</v>
      </c>
      <c r="C105" s="26">
        <f t="shared" ref="C105:D105" si="29">SUM(C106:C107)</f>
        <v>254727.98</v>
      </c>
      <c r="D105" s="26">
        <f t="shared" si="29"/>
        <v>254727.98</v>
      </c>
      <c r="E105" s="26">
        <f t="shared" si="23"/>
        <v>-174727.98</v>
      </c>
    </row>
    <row r="106" spans="1:5" ht="15" customHeight="1" x14ac:dyDescent="0.25">
      <c r="A106" s="25" t="s">
        <v>107</v>
      </c>
      <c r="B106" s="26">
        <f>VLOOKUP($A106,[1]DREC.01.2024!$A:$F,2,0)</f>
        <v>16000</v>
      </c>
      <c r="C106" s="26">
        <f>VLOOKUP($A106,[1]DREC.01.2024!$A:$F,3,0)</f>
        <v>0</v>
      </c>
      <c r="D106" s="26">
        <f>VLOOKUP($A106,[1]DREC.01.2024!$A:$F,4,0)</f>
        <v>0</v>
      </c>
      <c r="E106" s="26">
        <f t="shared" si="23"/>
        <v>16000</v>
      </c>
    </row>
    <row r="107" spans="1:5" ht="15" customHeight="1" x14ac:dyDescent="0.25">
      <c r="A107" s="25" t="s">
        <v>108</v>
      </c>
      <c r="B107" s="26">
        <f>VLOOKUP($A107,[1]DREC.01.2024!$A:$F,2,0)</f>
        <v>64000</v>
      </c>
      <c r="C107" s="26">
        <f>VLOOKUP($A107,[1]DREC.01.2024!$A:$F,3,0)</f>
        <v>254727.98</v>
      </c>
      <c r="D107" s="26">
        <f>VLOOKUP($A107,[1]DREC.01.2024!$A:$F,4,0)</f>
        <v>254727.98</v>
      </c>
      <c r="E107" s="26">
        <f t="shared" si="23"/>
        <v>-190727.98</v>
      </c>
    </row>
    <row r="108" spans="1:5" ht="15" customHeight="1" x14ac:dyDescent="0.25">
      <c r="A108" s="24" t="s">
        <v>109</v>
      </c>
      <c r="B108" s="22">
        <f>SUM(B109:B110)</f>
        <v>-8947995837</v>
      </c>
      <c r="C108" s="22">
        <f t="shared" ref="C108:D108" si="30">SUM(C109:C110)</f>
        <v>-822926818.13999999</v>
      </c>
      <c r="D108" s="22">
        <f t="shared" si="30"/>
        <v>-822926818.13999999</v>
      </c>
      <c r="E108" s="22">
        <f t="shared" si="23"/>
        <v>-8125069018.8599997</v>
      </c>
    </row>
    <row r="109" spans="1:5" ht="15" customHeight="1" x14ac:dyDescent="0.25">
      <c r="A109" s="24" t="s">
        <v>110</v>
      </c>
      <c r="B109" s="22">
        <f>VLOOKUP($A109,[1]DREC.01.2024!$A:$F,2,0)</f>
        <v>-4291427917</v>
      </c>
      <c r="C109" s="22">
        <f>VLOOKUP($A109,[1]DREC.01.2024!$A:$F,3,0)</f>
        <v>-491764846.01999998</v>
      </c>
      <c r="D109" s="22">
        <f>VLOOKUP($A109,[1]DREC.01.2024!$A:$F,4,0)</f>
        <v>-491764846.01999998</v>
      </c>
      <c r="E109" s="22">
        <f t="shared" si="23"/>
        <v>-3799663070.98</v>
      </c>
    </row>
    <row r="110" spans="1:5" ht="15" customHeight="1" x14ac:dyDescent="0.25">
      <c r="A110" s="37" t="s">
        <v>111</v>
      </c>
      <c r="B110" s="22">
        <f>VLOOKUP($A110,[1]DREC.01.2024!$A:$F,2,0)</f>
        <v>-4656567920</v>
      </c>
      <c r="C110" s="22">
        <f>VLOOKUP($A110,[1]DREC.01.2024!$A:$F,3,0)</f>
        <v>-331161972.12</v>
      </c>
      <c r="D110" s="22">
        <f>VLOOKUP($A110,[1]DREC.01.2024!$A:$F,4,0)</f>
        <v>-331161972.12</v>
      </c>
      <c r="E110" s="22">
        <f t="shared" si="23"/>
        <v>-4325405947.8800001</v>
      </c>
    </row>
    <row r="111" spans="1:5" ht="15" customHeight="1" x14ac:dyDescent="0.25">
      <c r="A111" s="38" t="s">
        <v>112</v>
      </c>
      <c r="B111" s="39">
        <f>B86+B12+B108+B98</f>
        <v>24930292998</v>
      </c>
      <c r="C111" s="39">
        <f>C86+C12+C108+C98</f>
        <v>2071356492.4000001</v>
      </c>
      <c r="D111" s="39">
        <f>D86+D12+D108+D98</f>
        <v>2071356492.4000001</v>
      </c>
      <c r="E111" s="22">
        <f>B111-D111</f>
        <v>22858936505.599998</v>
      </c>
    </row>
    <row r="112" spans="1:5" ht="15" customHeight="1" x14ac:dyDescent="0.2">
      <c r="C112" s="40"/>
      <c r="D112" s="40"/>
    </row>
    <row r="113" spans="3:4" ht="15" customHeight="1" x14ac:dyDescent="0.2">
      <c r="C113" s="40"/>
      <c r="D113" s="40"/>
    </row>
    <row r="114" spans="3:4" ht="15" customHeight="1" x14ac:dyDescent="0.2">
      <c r="C114" s="40"/>
      <c r="D114" s="40"/>
    </row>
    <row r="115" spans="3:4" ht="15" customHeight="1" x14ac:dyDescent="0.2">
      <c r="C115" s="40"/>
      <c r="D115" s="40"/>
    </row>
    <row r="116" spans="3:4" ht="15" customHeight="1" x14ac:dyDescent="0.2">
      <c r="C116" s="40"/>
      <c r="D116" s="40"/>
    </row>
    <row r="117" spans="3:4" ht="15" customHeight="1" x14ac:dyDescent="0.2">
      <c r="C117" s="40"/>
      <c r="D117" s="40"/>
    </row>
  </sheetData>
  <mergeCells count="9">
    <mergeCell ref="A9:D9"/>
    <mergeCell ref="C10:D10"/>
    <mergeCell ref="I18:V18"/>
    <mergeCell ref="A2:E2"/>
    <mergeCell ref="A3:E3"/>
    <mergeCell ref="A4:E4"/>
    <mergeCell ref="A5:E5"/>
    <mergeCell ref="A6:E6"/>
    <mergeCell ref="A7:E7"/>
  </mergeCells>
  <pageMargins left="0" right="0" top="0" bottom="0" header="0" footer="0"/>
  <pageSetup paperSize="189" scale="45" fitToHeight="2" orientation="portrait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01</vt:lpstr>
      <vt:lpstr>'01'!Area_de_impressao</vt:lpstr>
    </vt:vector>
  </TitlesOfParts>
  <Company>SEFAZ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Luan Camargo Carneiro</dc:creator>
  <cp:lastModifiedBy>Luan Camargo Carneiro</cp:lastModifiedBy>
  <dcterms:created xsi:type="dcterms:W3CDTF">2024-02-19T17:16:22Z</dcterms:created>
  <dcterms:modified xsi:type="dcterms:W3CDTF">2024-02-19T17:24:22Z</dcterms:modified>
</cp:coreProperties>
</file>