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W:\UCP\PROFISCO II\Documentos para analise BID\"/>
    </mc:Choice>
  </mc:AlternateContent>
  <bookViews>
    <workbookView xWindow="0" yWindow="0" windowWidth="28800" windowHeight="11700" activeTab="7"/>
  </bookViews>
  <sheets>
    <sheet name="Avanço físico" sheetId="11" r:id="rId1"/>
    <sheet name="Lista" sheetId="18" state="hidden" r:id="rId2"/>
    <sheet name="Orçamento delhado" sheetId="15" r:id="rId3"/>
    <sheet name="Cronograma e distribuição" sheetId="20" r:id="rId4"/>
    <sheet name="PEP Av. Fin." sheetId="1" r:id="rId5"/>
    <sheet name="POA Ano 1" sheetId="17" r:id="rId6"/>
    <sheet name="Matriz de Aquisições" sheetId="16" r:id="rId7"/>
    <sheet name="PA" sheetId="19" r:id="rId8"/>
    <sheet name="Plan1" sheetId="21" state="hidden" r:id="rId9"/>
    <sheet name="Curva S" sheetId="6" r:id="rId10"/>
    <sheet name="Orçamento Global (POD)" sheetId="2" r:id="rId11"/>
  </sheets>
  <externalReferences>
    <externalReference r:id="rId12"/>
    <externalReference r:id="rId13"/>
    <externalReference r:id="rId14"/>
    <externalReference r:id="rId15"/>
  </externalReferences>
  <definedNames>
    <definedName name="__xlnm.Print_Area" localSheetId="6">'Matriz de Aquisições'!#REF!</definedName>
    <definedName name="__xlnm.Print_Titles" localSheetId="6">('Matriz de Aquisições'!$E:$E,'Matriz de Aquisições'!#REF!)</definedName>
    <definedName name="_xlnm._FilterDatabase" localSheetId="6" hidden="1">'Matriz de Aquisições'!$B$7:$N$167</definedName>
    <definedName name="_xlnm._FilterDatabase" localSheetId="7" hidden="1">PA!$A$20:$WWC$151</definedName>
    <definedName name="_xlnm._FilterDatabase" localSheetId="4" hidden="1">'PEP Av. Fin.'!$A$3:$SK$213</definedName>
    <definedName name="_xlnm._FilterDatabase" localSheetId="5" hidden="1">'POA Ano 1'!$A$3:$SL$166</definedName>
    <definedName name="_ftn1" localSheetId="0">'Avanço físico'!#REF!</definedName>
    <definedName name="_ftn2" localSheetId="0">'Avanço físico'!#REF!</definedName>
    <definedName name="_ftn3" localSheetId="0">'Avanço físico'!#REF!</definedName>
    <definedName name="_ftnref1" localSheetId="0">'Avanço físico'!#REF!</definedName>
    <definedName name="_ftnref2" localSheetId="0">'Avanço físico'!#REF!</definedName>
    <definedName name="_ftnref3" localSheetId="0">'Avanço físico'!#REF!</definedName>
    <definedName name="_Hlk484175014" localSheetId="0">'Avanço físico'!$A$67</definedName>
    <definedName name="_Hlk484175421" localSheetId="0">'Avanço físico'!$A$71</definedName>
    <definedName name="_Hlk484176392" localSheetId="0">'Avanço físico'!$A$80</definedName>
    <definedName name="_Hlk494195873" localSheetId="0">'Avanço físico'!$A$30</definedName>
    <definedName name="_Hlk494834139" localSheetId="0">'Avanço físico'!$A$51</definedName>
    <definedName name="_Hlk494834275" localSheetId="0">'Avanço físico'!$A$2</definedName>
    <definedName name="_Hlk495390629" localSheetId="0">'Avanço físico'!#REF!</definedName>
    <definedName name="_xlnm.Print_Area" localSheetId="6">'Matriz de Aquisições'!#REF!</definedName>
    <definedName name="capacitacao" localSheetId="5">'[1]PA 18 meses'!#REF!</definedName>
    <definedName name="capacitacao">PA!#REF!</definedName>
    <definedName name="Cronogr_2" localSheetId="9">'[2]2_Índice'!#REF!</definedName>
    <definedName name="Cronogr_2" localSheetId="1">#N/A</definedName>
    <definedName name="Cronogr_2" localSheetId="6">#N/A</definedName>
    <definedName name="Cronogr_2" localSheetId="2">'[2]2_Índice'!#REF!</definedName>
    <definedName name="Cronogr_2" localSheetId="7">#N/A</definedName>
    <definedName name="Cronogr_2" localSheetId="5">'[2]2_Índice'!#REF!</definedName>
    <definedName name="Cronogr_2">'[2]2_Índice'!#REF!</definedName>
    <definedName name="_xlnm.Print_Titles" localSheetId="6">('Matriz de Aquisições'!$E:$E,'Matriz de Aquisições'!#REF!)</definedName>
    <definedName name="Trimestres" localSheetId="9">#REF!</definedName>
    <definedName name="Trimestres" localSheetId="1">"#ref!"</definedName>
    <definedName name="Trimestres" localSheetId="6">"#ref!"</definedName>
    <definedName name="Trimestres" localSheetId="2">#REF!</definedName>
    <definedName name="Trimestres" localSheetId="7">"#ref!"</definedName>
    <definedName name="Trimestres" localSheetId="5">#REF!</definedName>
    <definedName name="Trimestres">#REF!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8" i="1" l="1"/>
  <c r="B110" i="1"/>
  <c r="B109" i="1"/>
  <c r="B14" i="1"/>
  <c r="B12" i="1"/>
  <c r="B13" i="1"/>
  <c r="B11" i="1"/>
  <c r="B10" i="1"/>
  <c r="B8" i="1"/>
  <c r="B9" i="1"/>
  <c r="B7" i="1"/>
  <c r="B6" i="1"/>
  <c r="B5" i="1"/>
  <c r="B4" i="1"/>
  <c r="B209" i="1"/>
  <c r="B207" i="1"/>
  <c r="B206" i="1"/>
  <c r="B205" i="1"/>
  <c r="B204"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3" i="1"/>
  <c r="B32" i="1"/>
  <c r="B31" i="1"/>
  <c r="B30" i="1"/>
  <c r="B29" i="1"/>
  <c r="B28" i="1"/>
  <c r="B27" i="1"/>
  <c r="B26" i="1"/>
  <c r="B25" i="1"/>
  <c r="B24" i="1"/>
  <c r="B23" i="1"/>
  <c r="B22" i="1"/>
  <c r="B21" i="1"/>
  <c r="B20" i="1"/>
  <c r="B19" i="1"/>
  <c r="B18" i="1"/>
  <c r="B17" i="1"/>
  <c r="B16" i="1"/>
  <c r="B15" i="1"/>
  <c r="B125" i="17" l="1"/>
  <c r="A125" i="17"/>
  <c r="O124" i="17"/>
  <c r="K124" i="17"/>
  <c r="B124" i="17"/>
  <c r="A124" i="17"/>
  <c r="H123" i="17"/>
  <c r="H122" i="17" s="1"/>
  <c r="B123" i="17"/>
  <c r="A123" i="17"/>
  <c r="B122" i="17"/>
  <c r="A122" i="17"/>
  <c r="D121" i="17"/>
  <c r="B121" i="17"/>
  <c r="A121" i="17"/>
  <c r="L121" i="17" s="1"/>
  <c r="J121" i="17"/>
  <c r="J120" i="17"/>
  <c r="H120" i="17"/>
  <c r="D120" i="17"/>
  <c r="C120" i="17"/>
  <c r="B120" i="17"/>
  <c r="A120" i="17"/>
  <c r="G120" i="17" s="1"/>
  <c r="M120" i="17"/>
  <c r="B119" i="17"/>
  <c r="A119" i="17"/>
  <c r="B118" i="17"/>
  <c r="A118" i="17"/>
  <c r="B117" i="17"/>
  <c r="A117" i="17"/>
  <c r="B116" i="17"/>
  <c r="A116" i="17"/>
  <c r="B115" i="17"/>
  <c r="A115" i="17"/>
  <c r="L114" i="17"/>
  <c r="G114" i="17"/>
  <c r="G113" i="17" s="1"/>
  <c r="B114" i="17"/>
  <c r="A114" i="17"/>
  <c r="I114" i="17"/>
  <c r="L113" i="17"/>
  <c r="D113" i="17"/>
  <c r="C113" i="17"/>
  <c r="B113" i="17"/>
  <c r="A113" i="17"/>
  <c r="E113" i="17"/>
  <c r="M112" i="17"/>
  <c r="M111" i="17"/>
  <c r="B112" i="17"/>
  <c r="A112" i="17"/>
  <c r="G112" i="17" s="1"/>
  <c r="G111" i="17" s="1"/>
  <c r="J112" i="17"/>
  <c r="J111" i="17"/>
  <c r="B111" i="17"/>
  <c r="A111" i="17"/>
  <c r="B110" i="17"/>
  <c r="A110" i="17"/>
  <c r="M109" i="17"/>
  <c r="B109" i="17"/>
  <c r="A109" i="17"/>
  <c r="L108" i="17"/>
  <c r="I108" i="17"/>
  <c r="D108" i="17"/>
  <c r="C108" i="17"/>
  <c r="B108" i="17"/>
  <c r="A108" i="17"/>
  <c r="M108" i="17" s="1"/>
  <c r="B107" i="17"/>
  <c r="A107" i="17"/>
  <c r="G106" i="17"/>
  <c r="F106" i="17"/>
  <c r="B106" i="17"/>
  <c r="A106" i="17"/>
  <c r="B105" i="17"/>
  <c r="A105" i="17"/>
  <c r="B104" i="17"/>
  <c r="A104" i="17"/>
  <c r="B103" i="17"/>
  <c r="A103" i="17"/>
  <c r="F102" i="17"/>
  <c r="F101" i="17" s="1"/>
  <c r="B102" i="17"/>
  <c r="A102" i="17"/>
  <c r="M102" i="17" s="1"/>
  <c r="M101" i="17" s="1"/>
  <c r="B101" i="17"/>
  <c r="A101" i="17"/>
  <c r="M100" i="17"/>
  <c r="M99" i="17"/>
  <c r="L100" i="17"/>
  <c r="H100" i="17"/>
  <c r="H99" i="17"/>
  <c r="G100" i="17"/>
  <c r="G99" i="17" s="1"/>
  <c r="D100" i="17"/>
  <c r="C100" i="17"/>
  <c r="B100" i="17"/>
  <c r="A100" i="17"/>
  <c r="I100" i="17" s="1"/>
  <c r="L99" i="17"/>
  <c r="B99" i="17"/>
  <c r="A99" i="17"/>
  <c r="H98" i="17"/>
  <c r="H97" i="17" s="1"/>
  <c r="G98" i="17"/>
  <c r="C98" i="17"/>
  <c r="B98" i="17"/>
  <c r="A98" i="17"/>
  <c r="G97" i="17"/>
  <c r="B97" i="17"/>
  <c r="A97" i="17"/>
  <c r="B96" i="17"/>
  <c r="A96" i="17"/>
  <c r="J95" i="17"/>
  <c r="I95" i="17"/>
  <c r="K95" i="17"/>
  <c r="E95" i="17"/>
  <c r="C95" i="17"/>
  <c r="B95" i="17"/>
  <c r="A95" i="17"/>
  <c r="M95" i="17" s="1"/>
  <c r="B94" i="17"/>
  <c r="A94" i="17"/>
  <c r="L93" i="17"/>
  <c r="E93" i="17"/>
  <c r="C93" i="17"/>
  <c r="B93" i="17"/>
  <c r="A93" i="17"/>
  <c r="H93" i="17" s="1"/>
  <c r="B92" i="17"/>
  <c r="A92" i="17"/>
  <c r="B91" i="17"/>
  <c r="A91" i="17"/>
  <c r="L90" i="17"/>
  <c r="L89" i="17" s="1"/>
  <c r="J90" i="17"/>
  <c r="J89" i="17" s="1"/>
  <c r="J88" i="17" s="1"/>
  <c r="G90" i="17"/>
  <c r="G89" i="17" s="1"/>
  <c r="G88" i="17" s="1"/>
  <c r="C90" i="17"/>
  <c r="B90" i="17"/>
  <c r="A90" i="17"/>
  <c r="H90" i="17" s="1"/>
  <c r="H89" i="17" s="1"/>
  <c r="H88" i="17" s="1"/>
  <c r="B89" i="17"/>
  <c r="A89" i="17"/>
  <c r="B88" i="17"/>
  <c r="A88" i="17"/>
  <c r="B87" i="17"/>
  <c r="A87" i="17"/>
  <c r="B86" i="17"/>
  <c r="A86" i="17"/>
  <c r="F86" i="17"/>
  <c r="B85" i="17"/>
  <c r="A85" i="17"/>
  <c r="I84" i="17"/>
  <c r="G84" i="17"/>
  <c r="B84" i="17"/>
  <c r="A84" i="17"/>
  <c r="J83" i="17"/>
  <c r="H83" i="17"/>
  <c r="D83" i="17"/>
  <c r="C83" i="17"/>
  <c r="B83" i="17"/>
  <c r="A83" i="17"/>
  <c r="G83" i="17" s="1"/>
  <c r="B82" i="17"/>
  <c r="A82" i="17"/>
  <c r="B81" i="17"/>
  <c r="A81" i="17"/>
  <c r="B80" i="17"/>
  <c r="A80" i="17"/>
  <c r="B79" i="17"/>
  <c r="A79" i="17"/>
  <c r="B78" i="17"/>
  <c r="A78" i="17"/>
  <c r="M77" i="17"/>
  <c r="J77" i="17"/>
  <c r="I77" i="17"/>
  <c r="E77" i="17"/>
  <c r="C77" i="17"/>
  <c r="B77" i="17"/>
  <c r="A77" i="17"/>
  <c r="G77" i="17" s="1"/>
  <c r="M76" i="17"/>
  <c r="H76" i="17"/>
  <c r="B76" i="17"/>
  <c r="A76" i="17"/>
  <c r="F76" i="17" s="1"/>
  <c r="L75" i="17"/>
  <c r="B75" i="17"/>
  <c r="A75" i="17"/>
  <c r="J74" i="17"/>
  <c r="G74" i="17"/>
  <c r="B74" i="17"/>
  <c r="A74" i="17"/>
  <c r="B73" i="17"/>
  <c r="A73" i="17"/>
  <c r="B72" i="17"/>
  <c r="A72" i="17"/>
  <c r="B71" i="17"/>
  <c r="A71" i="17"/>
  <c r="B70" i="17"/>
  <c r="A70" i="17"/>
  <c r="L69" i="17"/>
  <c r="H69" i="17"/>
  <c r="B69" i="17"/>
  <c r="A69" i="17"/>
  <c r="L68" i="17"/>
  <c r="E68" i="17"/>
  <c r="B68" i="17"/>
  <c r="A68" i="17"/>
  <c r="G68" i="17"/>
  <c r="D67" i="17"/>
  <c r="B67" i="17"/>
  <c r="A67" i="17"/>
  <c r="C67" i="17" s="1"/>
  <c r="E67" i="17"/>
  <c r="B66" i="17"/>
  <c r="A66" i="17"/>
  <c r="E65" i="17"/>
  <c r="B65" i="17"/>
  <c r="A65" i="17"/>
  <c r="L65" i="17" s="1"/>
  <c r="B64" i="17"/>
  <c r="A64" i="17"/>
  <c r="B63" i="17"/>
  <c r="A63" i="17"/>
  <c r="B62" i="17"/>
  <c r="A62" i="17"/>
  <c r="L61" i="17"/>
  <c r="L60" i="17" s="1"/>
  <c r="J61" i="17"/>
  <c r="J60" i="17" s="1"/>
  <c r="H61" i="17"/>
  <c r="H60" i="17" s="1"/>
  <c r="G61" i="17"/>
  <c r="D61" i="17"/>
  <c r="C61" i="17"/>
  <c r="B61" i="17"/>
  <c r="A61" i="17"/>
  <c r="F61" i="17" s="1"/>
  <c r="F60" i="17" s="1"/>
  <c r="M61" i="17"/>
  <c r="M60" i="17"/>
  <c r="G60" i="17"/>
  <c r="B60" i="17"/>
  <c r="A60" i="17"/>
  <c r="M59" i="17"/>
  <c r="I59" i="17"/>
  <c r="G59" i="17"/>
  <c r="C59" i="17"/>
  <c r="B59" i="17"/>
  <c r="A59" i="17"/>
  <c r="F58" i="17"/>
  <c r="B58" i="17"/>
  <c r="A58" i="17"/>
  <c r="B57" i="17"/>
  <c r="A57" i="17"/>
  <c r="L56" i="17"/>
  <c r="H56" i="17"/>
  <c r="F56" i="17"/>
  <c r="C56" i="17"/>
  <c r="B56" i="17"/>
  <c r="A56" i="17"/>
  <c r="B55" i="17"/>
  <c r="A55" i="17"/>
  <c r="B54" i="17"/>
  <c r="A54" i="17"/>
  <c r="B53" i="17"/>
  <c r="A53" i="17"/>
  <c r="B52" i="17"/>
  <c r="A52" i="17"/>
  <c r="F52" i="17"/>
  <c r="B51" i="17"/>
  <c r="A51" i="17"/>
  <c r="C50" i="17"/>
  <c r="B50" i="17"/>
  <c r="A50" i="17"/>
  <c r="F49" i="17"/>
  <c r="B49" i="17"/>
  <c r="A49" i="17"/>
  <c r="M48" i="17"/>
  <c r="J48" i="17"/>
  <c r="I48" i="17"/>
  <c r="E48" i="17"/>
  <c r="C48" i="17"/>
  <c r="B48" i="17"/>
  <c r="A48" i="17"/>
  <c r="G48" i="17" s="1"/>
  <c r="M47" i="17"/>
  <c r="F47" i="17"/>
  <c r="B47" i="17"/>
  <c r="A47" i="17"/>
  <c r="H47" i="17"/>
  <c r="B46" i="17"/>
  <c r="A46" i="17"/>
  <c r="J45" i="17"/>
  <c r="F45" i="17"/>
  <c r="D45" i="17"/>
  <c r="B45" i="17"/>
  <c r="A45" i="17"/>
  <c r="M45" i="17"/>
  <c r="B44" i="17"/>
  <c r="A44" i="17"/>
  <c r="B43" i="17"/>
  <c r="A43" i="17"/>
  <c r="L42" i="17"/>
  <c r="N42" i="17" s="1"/>
  <c r="E42" i="17"/>
  <c r="D42" i="17"/>
  <c r="B42" i="17"/>
  <c r="A42" i="17"/>
  <c r="I42" i="17" s="1"/>
  <c r="F41" i="17"/>
  <c r="D41" i="17"/>
  <c r="B41" i="17"/>
  <c r="A41" i="17"/>
  <c r="L41" i="17" s="1"/>
  <c r="N41" i="17" s="1"/>
  <c r="B40" i="17"/>
  <c r="A40" i="17"/>
  <c r="B39" i="17"/>
  <c r="A39" i="17"/>
  <c r="H38" i="17"/>
  <c r="C38" i="17"/>
  <c r="B38" i="17"/>
  <c r="A38" i="17"/>
  <c r="L38" i="17"/>
  <c r="H37" i="17"/>
  <c r="F37" i="17"/>
  <c r="B37" i="17"/>
  <c r="A37" i="17"/>
  <c r="M37" i="17"/>
  <c r="M36" i="17"/>
  <c r="F36" i="17"/>
  <c r="C36" i="17"/>
  <c r="B36" i="17"/>
  <c r="A36" i="17"/>
  <c r="I36" i="17" s="1"/>
  <c r="M35" i="17"/>
  <c r="L35" i="17"/>
  <c r="N35" i="17"/>
  <c r="O35" i="17" s="1"/>
  <c r="F35" i="17"/>
  <c r="E35" i="17"/>
  <c r="B35" i="17"/>
  <c r="A35" i="17"/>
  <c r="J35" i="17" s="1"/>
  <c r="L34" i="17"/>
  <c r="E34" i="17"/>
  <c r="B34" i="17"/>
  <c r="A34" i="17"/>
  <c r="D34" i="17" s="1"/>
  <c r="B33" i="17"/>
  <c r="A33" i="17"/>
  <c r="B32" i="17"/>
  <c r="A32" i="17"/>
  <c r="M31" i="17"/>
  <c r="I31" i="17"/>
  <c r="G31" i="17"/>
  <c r="C31" i="17"/>
  <c r="B31" i="17"/>
  <c r="A31" i="17"/>
  <c r="B30" i="17"/>
  <c r="A30" i="17"/>
  <c r="B29" i="17"/>
  <c r="A29" i="17"/>
  <c r="B28" i="17"/>
  <c r="A28" i="17"/>
  <c r="B27" i="17"/>
  <c r="A27" i="17"/>
  <c r="B26" i="17"/>
  <c r="A26" i="17"/>
  <c r="H25" i="17"/>
  <c r="H24" i="17" s="1"/>
  <c r="D25" i="17"/>
  <c r="C25" i="17"/>
  <c r="B25" i="17"/>
  <c r="A25" i="17"/>
  <c r="M25" i="17"/>
  <c r="M24" i="17"/>
  <c r="B24" i="17"/>
  <c r="A24" i="17"/>
  <c r="E23" i="17"/>
  <c r="B23" i="17"/>
  <c r="A23" i="17"/>
  <c r="E22" i="17"/>
  <c r="B22" i="17"/>
  <c r="A22" i="17"/>
  <c r="M21" i="17"/>
  <c r="D21" i="17"/>
  <c r="B21" i="17"/>
  <c r="A21" i="17"/>
  <c r="H20" i="17"/>
  <c r="C20" i="17"/>
  <c r="B20" i="17"/>
  <c r="A20" i="17"/>
  <c r="B19" i="17"/>
  <c r="A19" i="17"/>
  <c r="B18" i="17"/>
  <c r="A18" i="17"/>
  <c r="B17" i="17"/>
  <c r="A17" i="17"/>
  <c r="B16" i="17"/>
  <c r="A16" i="17"/>
  <c r="H15" i="17"/>
  <c r="D15" i="17"/>
  <c r="B15" i="17"/>
  <c r="A15" i="17"/>
  <c r="L15" i="17" s="1"/>
  <c r="G15" i="17"/>
  <c r="L14" i="17"/>
  <c r="H14" i="17"/>
  <c r="D14" i="17"/>
  <c r="C14" i="17"/>
  <c r="B14" i="17"/>
  <c r="A14" i="17"/>
  <c r="G14" i="17" s="1"/>
  <c r="J14" i="17"/>
  <c r="L13" i="17"/>
  <c r="L12" i="17" s="1"/>
  <c r="L11" i="17" s="1"/>
  <c r="G13" i="17"/>
  <c r="G12" i="17" s="1"/>
  <c r="G11" i="17" s="1"/>
  <c r="B13" i="17"/>
  <c r="A13" i="17"/>
  <c r="M13" i="17"/>
  <c r="B12" i="17"/>
  <c r="A12" i="17"/>
  <c r="B11" i="17"/>
  <c r="A11" i="17"/>
  <c r="B10" i="17"/>
  <c r="A10" i="17"/>
  <c r="L10" i="17"/>
  <c r="L9" i="17" s="1"/>
  <c r="B9" i="17"/>
  <c r="A9" i="17"/>
  <c r="H8" i="17"/>
  <c r="D8" i="17"/>
  <c r="B8" i="17"/>
  <c r="A8" i="17"/>
  <c r="G8" i="17"/>
  <c r="L7" i="17"/>
  <c r="G7" i="17"/>
  <c r="D7" i="17"/>
  <c r="B7" i="17"/>
  <c r="A7" i="17"/>
  <c r="J7" i="17"/>
  <c r="B6" i="17"/>
  <c r="A6" i="17"/>
  <c r="B5" i="17"/>
  <c r="A5" i="17"/>
  <c r="B4" i="17"/>
  <c r="A4" i="17"/>
  <c r="J10" i="17"/>
  <c r="J9" i="17"/>
  <c r="D43" i="17"/>
  <c r="J43" i="17"/>
  <c r="J57" i="17"/>
  <c r="F57" i="17"/>
  <c r="D57" i="17"/>
  <c r="M57" i="17"/>
  <c r="H57" i="17"/>
  <c r="C57" i="17"/>
  <c r="L57" i="17"/>
  <c r="J64" i="17"/>
  <c r="F64" i="17"/>
  <c r="M64" i="17"/>
  <c r="H64" i="17"/>
  <c r="C64" i="17"/>
  <c r="L64" i="17"/>
  <c r="G64" i="17"/>
  <c r="E64" i="17"/>
  <c r="D64" i="17"/>
  <c r="L66" i="17"/>
  <c r="H66" i="17"/>
  <c r="D66" i="17"/>
  <c r="J66" i="17"/>
  <c r="E66" i="17"/>
  <c r="I66" i="17"/>
  <c r="C66" i="17"/>
  <c r="F66" i="17"/>
  <c r="M66" i="17"/>
  <c r="M10" i="17"/>
  <c r="M9" i="17" s="1"/>
  <c r="J46" i="17"/>
  <c r="F46" i="17"/>
  <c r="I46" i="17"/>
  <c r="D46" i="17"/>
  <c r="L46" i="17"/>
  <c r="O46" i="17"/>
  <c r="E46" i="17"/>
  <c r="H46" i="17"/>
  <c r="I8" i="17"/>
  <c r="E15" i="17"/>
  <c r="I15" i="17"/>
  <c r="M15" i="17"/>
  <c r="N15" i="17" s="1"/>
  <c r="O15" i="17" s="1"/>
  <c r="I21" i="17"/>
  <c r="L23" i="17"/>
  <c r="D23" i="17"/>
  <c r="F23" i="17"/>
  <c r="F8" i="17"/>
  <c r="G10" i="17"/>
  <c r="G9" i="17" s="1"/>
  <c r="G27" i="17"/>
  <c r="G26" i="17" s="1"/>
  <c r="L27" i="17"/>
  <c r="J34" i="17"/>
  <c r="F34" i="17"/>
  <c r="M34" i="17"/>
  <c r="N34" i="17" s="1"/>
  <c r="O34" i="17" s="1"/>
  <c r="H34" i="17"/>
  <c r="C34" i="17"/>
  <c r="G34" i="17"/>
  <c r="E38" i="17"/>
  <c r="M41" i="17"/>
  <c r="I41" i="17"/>
  <c r="E41" i="17"/>
  <c r="H41" i="17"/>
  <c r="C41" i="17"/>
  <c r="J41" i="17"/>
  <c r="K41" i="17" s="1"/>
  <c r="G41" i="17"/>
  <c r="C46" i="17"/>
  <c r="M46" i="17"/>
  <c r="N46" i="17" s="1"/>
  <c r="L67" i="17"/>
  <c r="L71" i="17"/>
  <c r="D71" i="17"/>
  <c r="J71" i="17"/>
  <c r="J70" i="17" s="1"/>
  <c r="E71" i="17"/>
  <c r="C71" i="17"/>
  <c r="F71" i="17"/>
  <c r="F70" i="17" s="1"/>
  <c r="G94" i="17"/>
  <c r="C94" i="17"/>
  <c r="J94" i="17"/>
  <c r="E94" i="17"/>
  <c r="M94" i="17"/>
  <c r="F94" i="17"/>
  <c r="F92" i="17" s="1"/>
  <c r="F91" i="17" s="1"/>
  <c r="L94" i="17"/>
  <c r="D94" i="17"/>
  <c r="I94" i="17"/>
  <c r="K94" i="17"/>
  <c r="H94" i="17"/>
  <c r="E7" i="17"/>
  <c r="I7" i="17"/>
  <c r="E14" i="17"/>
  <c r="I14" i="17"/>
  <c r="K14" i="17" s="1"/>
  <c r="M14" i="17"/>
  <c r="M12" i="17"/>
  <c r="M11" i="17" s="1"/>
  <c r="F15" i="17"/>
  <c r="J15" i="17"/>
  <c r="I20" i="17"/>
  <c r="M20" i="17"/>
  <c r="G22" i="17"/>
  <c r="C22" i="17"/>
  <c r="F22" i="17"/>
  <c r="G23" i="17"/>
  <c r="M23" i="17"/>
  <c r="C8" i="17"/>
  <c r="H10" i="17"/>
  <c r="H9" i="17"/>
  <c r="I13" i="17"/>
  <c r="F14" i="17"/>
  <c r="C15" i="17"/>
  <c r="D18" i="17"/>
  <c r="H18" i="17"/>
  <c r="C21" i="17"/>
  <c r="G21" i="17"/>
  <c r="H22" i="17"/>
  <c r="M22" i="17"/>
  <c r="I23" i="17"/>
  <c r="C27" i="17"/>
  <c r="F30" i="17"/>
  <c r="F29" i="17" s="1"/>
  <c r="I34" i="17"/>
  <c r="G35" i="17"/>
  <c r="C35" i="17"/>
  <c r="I35" i="17"/>
  <c r="K35" i="17" s="1"/>
  <c r="D35" i="17"/>
  <c r="H35" i="17"/>
  <c r="L36" i="17"/>
  <c r="N36" i="17" s="1"/>
  <c r="O36" i="17" s="1"/>
  <c r="H36" i="17"/>
  <c r="D36" i="17"/>
  <c r="J36" i="17"/>
  <c r="K36" i="17" s="1"/>
  <c r="E36" i="17"/>
  <c r="G36" i="17"/>
  <c r="J38" i="17"/>
  <c r="F38" i="17"/>
  <c r="I38" i="17"/>
  <c r="D38" i="17"/>
  <c r="G38" i="17"/>
  <c r="M38" i="17"/>
  <c r="E43" i="17"/>
  <c r="L44" i="17"/>
  <c r="D44" i="17"/>
  <c r="E44" i="17"/>
  <c r="M44" i="17"/>
  <c r="G46" i="17"/>
  <c r="G47" i="17"/>
  <c r="C47" i="17"/>
  <c r="J47" i="17"/>
  <c r="E47" i="17"/>
  <c r="L47" i="17"/>
  <c r="N47" i="17" s="1"/>
  <c r="O47" i="17" s="1"/>
  <c r="D47" i="17"/>
  <c r="I47" i="17"/>
  <c r="K47" i="17" s="1"/>
  <c r="L52" i="17"/>
  <c r="M52" i="17"/>
  <c r="C52" i="17"/>
  <c r="I52" i="17"/>
  <c r="G57" i="17"/>
  <c r="I64" i="17"/>
  <c r="G66" i="17"/>
  <c r="G69" i="17"/>
  <c r="G67" i="17"/>
  <c r="C69" i="17"/>
  <c r="J69" i="17"/>
  <c r="E69" i="17"/>
  <c r="I69" i="17"/>
  <c r="K69" i="17"/>
  <c r="D69" i="17"/>
  <c r="F69" i="17"/>
  <c r="M69" i="17"/>
  <c r="N69" i="17"/>
  <c r="O69" i="17" s="1"/>
  <c r="J75" i="17"/>
  <c r="F75" i="17"/>
  <c r="I75" i="17"/>
  <c r="D75" i="17"/>
  <c r="M75" i="17"/>
  <c r="N75" i="17" s="1"/>
  <c r="O75" i="17" s="1"/>
  <c r="H75" i="17"/>
  <c r="C75" i="17"/>
  <c r="G75" i="17"/>
  <c r="E75" i="17"/>
  <c r="L31" i="17"/>
  <c r="H31" i="17"/>
  <c r="D31" i="17"/>
  <c r="F31" i="17"/>
  <c r="J42" i="17"/>
  <c r="F42" i="17"/>
  <c r="M42" i="17"/>
  <c r="O42" i="17"/>
  <c r="H42" i="17"/>
  <c r="C42" i="17"/>
  <c r="G42" i="17"/>
  <c r="K48" i="17"/>
  <c r="G76" i="17"/>
  <c r="C76" i="17"/>
  <c r="J76" i="17"/>
  <c r="E76" i="17"/>
  <c r="I76" i="17"/>
  <c r="D76" i="17"/>
  <c r="L76" i="17"/>
  <c r="N76" i="17" s="1"/>
  <c r="O76" i="17" s="1"/>
  <c r="E86" i="17"/>
  <c r="G58" i="17"/>
  <c r="C58" i="17"/>
  <c r="J58" i="17"/>
  <c r="E58" i="17"/>
  <c r="I58" i="17"/>
  <c r="K58" i="17" s="1"/>
  <c r="D58" i="17"/>
  <c r="L58" i="17"/>
  <c r="G65" i="17"/>
  <c r="C65" i="17"/>
  <c r="I65" i="17"/>
  <c r="D65" i="17"/>
  <c r="M65" i="17"/>
  <c r="H65" i="17"/>
  <c r="J65" i="17"/>
  <c r="J68" i="17"/>
  <c r="J67" i="17"/>
  <c r="F68" i="17"/>
  <c r="F67" i="17" s="1"/>
  <c r="I68" i="17"/>
  <c r="D68" i="17"/>
  <c r="M68" i="17"/>
  <c r="M67" i="17" s="1"/>
  <c r="H68" i="17"/>
  <c r="H67" i="17"/>
  <c r="C68" i="17"/>
  <c r="L88" i="17"/>
  <c r="L86" i="17"/>
  <c r="N86" i="17" s="1"/>
  <c r="O86" i="17" s="1"/>
  <c r="H86" i="17"/>
  <c r="D86" i="17"/>
  <c r="M86" i="17"/>
  <c r="G86" i="17"/>
  <c r="J86" i="17"/>
  <c r="C86" i="17"/>
  <c r="I86" i="17"/>
  <c r="K86" i="17"/>
  <c r="H105" i="17"/>
  <c r="I105" i="17"/>
  <c r="C105" i="17"/>
  <c r="M105" i="17"/>
  <c r="F105" i="17"/>
  <c r="F104" i="17"/>
  <c r="E105" i="17"/>
  <c r="N93" i="17"/>
  <c r="E25" i="17"/>
  <c r="I25" i="17"/>
  <c r="E37" i="17"/>
  <c r="I37" i="17"/>
  <c r="L48" i="17"/>
  <c r="N48" i="17" s="1"/>
  <c r="O48" i="17"/>
  <c r="H48" i="17"/>
  <c r="D48" i="17"/>
  <c r="F48" i="17"/>
  <c r="G51" i="17"/>
  <c r="C51" i="17"/>
  <c r="F51" i="17"/>
  <c r="F50" i="17" s="1"/>
  <c r="L59" i="17"/>
  <c r="N59" i="17"/>
  <c r="O59" i="17"/>
  <c r="H59" i="17"/>
  <c r="D59" i="17"/>
  <c r="F59" i="17"/>
  <c r="N61" i="17"/>
  <c r="L77" i="17"/>
  <c r="N77" i="17"/>
  <c r="O77" i="17" s="1"/>
  <c r="H77" i="17"/>
  <c r="D77" i="17"/>
  <c r="F77" i="17"/>
  <c r="M83" i="17"/>
  <c r="I83" i="17"/>
  <c r="F83" i="17"/>
  <c r="E83" i="17"/>
  <c r="L83" i="17"/>
  <c r="J93" i="17"/>
  <c r="J92" i="17" s="1"/>
  <c r="J91" i="17" s="1"/>
  <c r="F93" i="17"/>
  <c r="I93" i="17"/>
  <c r="I92" i="17" s="1"/>
  <c r="D93" i="17"/>
  <c r="G93" i="17"/>
  <c r="M93" i="17"/>
  <c r="I99" i="17"/>
  <c r="I113" i="17"/>
  <c r="G102" i="17"/>
  <c r="G101" i="17" s="1"/>
  <c r="G96" i="17" s="1"/>
  <c r="C102" i="17"/>
  <c r="J102" i="17"/>
  <c r="J101" i="17" s="1"/>
  <c r="E102" i="17"/>
  <c r="H102" i="17"/>
  <c r="H101" i="17"/>
  <c r="E45" i="17"/>
  <c r="I45" i="17"/>
  <c r="K45" i="17" s="1"/>
  <c r="E49" i="17"/>
  <c r="E56" i="17"/>
  <c r="I56" i="17"/>
  <c r="E61" i="17"/>
  <c r="I61" i="17"/>
  <c r="K61" i="17" s="1"/>
  <c r="I74" i="17"/>
  <c r="K74" i="17" s="1"/>
  <c r="F84" i="17"/>
  <c r="F82" i="17" s="1"/>
  <c r="F81" i="17" s="1"/>
  <c r="C85" i="17"/>
  <c r="F85" i="17"/>
  <c r="L95" i="17"/>
  <c r="H95" i="17"/>
  <c r="D95" i="17"/>
  <c r="F95" i="17"/>
  <c r="N100" i="17"/>
  <c r="D102" i="17"/>
  <c r="L102" i="17"/>
  <c r="N108" i="17"/>
  <c r="C112" i="17"/>
  <c r="I112" i="17"/>
  <c r="C114" i="17"/>
  <c r="H114" i="17"/>
  <c r="H113" i="17" s="1"/>
  <c r="M114" i="17"/>
  <c r="N114" i="17" s="1"/>
  <c r="M113" i="17"/>
  <c r="M110" i="17"/>
  <c r="L119" i="17"/>
  <c r="N119" i="17" s="1"/>
  <c r="O119" i="17" s="1"/>
  <c r="H119" i="17"/>
  <c r="D119" i="17"/>
  <c r="F119" i="17"/>
  <c r="E90" i="17"/>
  <c r="I90" i="17"/>
  <c r="J100" i="17"/>
  <c r="J99" i="17"/>
  <c r="F100" i="17"/>
  <c r="F99" i="17" s="1"/>
  <c r="E100" i="17"/>
  <c r="J108" i="17"/>
  <c r="F108" i="17"/>
  <c r="F107" i="17" s="1"/>
  <c r="F103" i="17" s="1"/>
  <c r="E108" i="17"/>
  <c r="G109" i="17"/>
  <c r="C109" i="17"/>
  <c r="F109" i="17"/>
  <c r="L109" i="17"/>
  <c r="N109" i="17" s="1"/>
  <c r="O109" i="17"/>
  <c r="E112" i="17"/>
  <c r="D114" i="17"/>
  <c r="C118" i="17"/>
  <c r="F118" i="17"/>
  <c r="L118" i="17"/>
  <c r="G119" i="17"/>
  <c r="M119" i="17"/>
  <c r="L112" i="17"/>
  <c r="L111" i="17" s="1"/>
  <c r="L110" i="17" s="1"/>
  <c r="H112" i="17"/>
  <c r="H111" i="17" s="1"/>
  <c r="H110" i="17" s="1"/>
  <c r="D112" i="17"/>
  <c r="F112" i="17"/>
  <c r="F111" i="17" s="1"/>
  <c r="F110" i="17" s="1"/>
  <c r="J114" i="17"/>
  <c r="F114" i="17"/>
  <c r="F113" i="17"/>
  <c r="E114" i="17"/>
  <c r="C119" i="17"/>
  <c r="I119" i="17"/>
  <c r="E123" i="17"/>
  <c r="I123" i="17"/>
  <c r="M123" i="17"/>
  <c r="M122" i="17" s="1"/>
  <c r="E121" i="17"/>
  <c r="I121" i="17"/>
  <c r="K121" i="17"/>
  <c r="M121" i="17"/>
  <c r="N121" i="17" s="1"/>
  <c r="O121" i="17" s="1"/>
  <c r="F123" i="17"/>
  <c r="F122" i="17"/>
  <c r="J123" i="17"/>
  <c r="J122" i="17" s="1"/>
  <c r="E98" i="17"/>
  <c r="I98" i="17"/>
  <c r="I97" i="17" s="1"/>
  <c r="E106" i="17"/>
  <c r="I106" i="17"/>
  <c r="E120" i="17"/>
  <c r="I120" i="17"/>
  <c r="K120" i="17" s="1"/>
  <c r="F121" i="17"/>
  <c r="C123" i="17"/>
  <c r="G63" i="17"/>
  <c r="L107" i="17"/>
  <c r="I89" i="17"/>
  <c r="I88" i="17" s="1"/>
  <c r="K90" i="17"/>
  <c r="K89" i="17" s="1"/>
  <c r="K88" i="17" s="1"/>
  <c r="O100" i="17"/>
  <c r="N99" i="17"/>
  <c r="O99" i="17" s="1"/>
  <c r="I60" i="17"/>
  <c r="K60" i="17"/>
  <c r="I91" i="17"/>
  <c r="N83" i="17"/>
  <c r="I104" i="17"/>
  <c r="N31" i="17"/>
  <c r="O31" i="17" s="1"/>
  <c r="G73" i="17"/>
  <c r="G72" i="17"/>
  <c r="N68" i="17"/>
  <c r="O68" i="17" s="1"/>
  <c r="K15" i="17"/>
  <c r="N10" i="17"/>
  <c r="N14" i="17"/>
  <c r="O14" i="17"/>
  <c r="K83" i="17"/>
  <c r="I6" i="17"/>
  <c r="K7" i="17"/>
  <c r="I122" i="17"/>
  <c r="M92" i="17"/>
  <c r="M91" i="17"/>
  <c r="N60" i="17"/>
  <c r="O60" i="17" s="1"/>
  <c r="O61" i="17"/>
  <c r="K75" i="17"/>
  <c r="N94" i="17"/>
  <c r="K46" i="17"/>
  <c r="J63" i="17"/>
  <c r="J62" i="17" s="1"/>
  <c r="F55" i="17"/>
  <c r="F54" i="17"/>
  <c r="K100" i="17"/>
  <c r="K99" i="17" s="1"/>
  <c r="O93" i="17"/>
  <c r="I67" i="17"/>
  <c r="K68" i="17"/>
  <c r="K67" i="17" s="1"/>
  <c r="N112" i="17"/>
  <c r="N111" i="17" s="1"/>
  <c r="O111" i="17" s="1"/>
  <c r="O108" i="17"/>
  <c r="N107" i="17"/>
  <c r="O107" i="17" s="1"/>
  <c r="K112" i="17"/>
  <c r="K111" i="17" s="1"/>
  <c r="I111" i="17"/>
  <c r="I110" i="17" s="1"/>
  <c r="I24" i="17"/>
  <c r="K65" i="17"/>
  <c r="N52" i="17"/>
  <c r="O52" i="17" s="1"/>
  <c r="L55" i="17"/>
  <c r="L54" i="17" s="1"/>
  <c r="N23" i="17"/>
  <c r="O23" i="17"/>
  <c r="H63" i="17"/>
  <c r="O10" i="17"/>
  <c r="N9" i="17"/>
  <c r="O9" i="17" s="1"/>
  <c r="O114" i="17"/>
  <c r="N113" i="17"/>
  <c r="O113" i="17"/>
  <c r="O112" i="17"/>
  <c r="N67" i="17"/>
  <c r="O67" i="17" s="1"/>
  <c r="O83" i="17"/>
  <c r="N110" i="17"/>
  <c r="O110" i="17"/>
  <c r="F7" i="1"/>
  <c r="G43" i="1"/>
  <c r="F55" i="1"/>
  <c r="Y55" i="1" s="1"/>
  <c r="F47" i="1"/>
  <c r="F65" i="1"/>
  <c r="G93" i="1"/>
  <c r="Z93" i="1" s="1"/>
  <c r="G69" i="1"/>
  <c r="Z69" i="1" s="1"/>
  <c r="F123" i="1"/>
  <c r="Y123" i="1" s="1"/>
  <c r="F131" i="1"/>
  <c r="F129" i="1"/>
  <c r="Y129" i="1" s="1"/>
  <c r="F141" i="1"/>
  <c r="Y141" i="1" s="1"/>
  <c r="F155" i="1"/>
  <c r="F198" i="1"/>
  <c r="I198" i="1" s="1"/>
  <c r="E209" i="1"/>
  <c r="E207" i="1"/>
  <c r="E206" i="1"/>
  <c r="E205" i="1"/>
  <c r="E204" i="1"/>
  <c r="E200" i="1"/>
  <c r="E198" i="1"/>
  <c r="E197" i="1"/>
  <c r="E196" i="1"/>
  <c r="E195" i="1"/>
  <c r="E192" i="1"/>
  <c r="E191" i="1"/>
  <c r="E190" i="1"/>
  <c r="E188" i="1"/>
  <c r="E187" i="1"/>
  <c r="E186" i="1"/>
  <c r="E183" i="1"/>
  <c r="E181" i="1"/>
  <c r="E179" i="1"/>
  <c r="E178" i="1"/>
  <c r="E176" i="1"/>
  <c r="E175" i="1"/>
  <c r="E172" i="1"/>
  <c r="E171" i="1"/>
  <c r="E169" i="1"/>
  <c r="E168" i="1"/>
  <c r="E167" i="1"/>
  <c r="E164" i="1"/>
  <c r="E162" i="1"/>
  <c r="E161" i="1"/>
  <c r="E160" i="1"/>
  <c r="E159" i="1"/>
  <c r="E155" i="1"/>
  <c r="E154" i="1"/>
  <c r="E153" i="1"/>
  <c r="E152" i="1"/>
  <c r="E149" i="1"/>
  <c r="E148" i="1"/>
  <c r="E147" i="1"/>
  <c r="E144" i="1"/>
  <c r="E143" i="1"/>
  <c r="E142" i="1"/>
  <c r="E141" i="1"/>
  <c r="E140" i="1"/>
  <c r="E139" i="1"/>
  <c r="E136" i="1"/>
  <c r="E135" i="1"/>
  <c r="E134" i="1"/>
  <c r="E133" i="1"/>
  <c r="E131" i="1"/>
  <c r="E130" i="1"/>
  <c r="E129" i="1"/>
  <c r="E127" i="1"/>
  <c r="E126" i="1"/>
  <c r="E125" i="1"/>
  <c r="E123" i="1"/>
  <c r="E122" i="1"/>
  <c r="E121" i="1"/>
  <c r="E118" i="1"/>
  <c r="E116" i="1"/>
  <c r="E114" i="1"/>
  <c r="E113" i="1"/>
  <c r="E112" i="1"/>
  <c r="E111" i="1"/>
  <c r="E107" i="1"/>
  <c r="E106" i="1"/>
  <c r="E105" i="1"/>
  <c r="E104" i="1"/>
  <c r="E103" i="1"/>
  <c r="E102" i="1"/>
  <c r="E101"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2" i="1"/>
  <c r="E61" i="1"/>
  <c r="E60" i="1"/>
  <c r="D60" i="1"/>
  <c r="E59" i="1"/>
  <c r="E58" i="1"/>
  <c r="E57" i="1"/>
  <c r="E56" i="1"/>
  <c r="E55" i="1"/>
  <c r="E54" i="1"/>
  <c r="E53" i="1"/>
  <c r="E52" i="1"/>
  <c r="E51" i="1"/>
  <c r="E50" i="1"/>
  <c r="E49" i="1"/>
  <c r="E48" i="1"/>
  <c r="E47" i="1"/>
  <c r="E46" i="1"/>
  <c r="E45" i="1"/>
  <c r="E43" i="1"/>
  <c r="E42" i="1"/>
  <c r="E41" i="1"/>
  <c r="E40" i="1"/>
  <c r="D40" i="1"/>
  <c r="E39" i="1"/>
  <c r="E38" i="1"/>
  <c r="E35" i="1"/>
  <c r="E33" i="1"/>
  <c r="E31" i="1"/>
  <c r="E30" i="1"/>
  <c r="E29" i="1"/>
  <c r="E28" i="1"/>
  <c r="D28" i="1"/>
  <c r="E27" i="1"/>
  <c r="D27" i="1"/>
  <c r="E26" i="1"/>
  <c r="D26" i="1"/>
  <c r="E25" i="1"/>
  <c r="D25" i="1"/>
  <c r="E22" i="1"/>
  <c r="E21" i="1"/>
  <c r="D21" i="1"/>
  <c r="E20" i="1"/>
  <c r="D20" i="1"/>
  <c r="E19" i="1"/>
  <c r="E18" i="1"/>
  <c r="E15" i="1"/>
  <c r="E13" i="1"/>
  <c r="E12" i="1"/>
  <c r="E11" i="1"/>
  <c r="D11" i="1"/>
  <c r="E9" i="1"/>
  <c r="E8" i="1"/>
  <c r="E7" i="1"/>
  <c r="D7" i="1"/>
  <c r="K165" i="16"/>
  <c r="J165" i="16"/>
  <c r="I165" i="16"/>
  <c r="H165" i="16"/>
  <c r="G165" i="16"/>
  <c r="F165" i="16"/>
  <c r="K164" i="16"/>
  <c r="J164" i="16"/>
  <c r="I164" i="16"/>
  <c r="H164" i="16"/>
  <c r="G164" i="16"/>
  <c r="G204" i="1" s="1"/>
  <c r="Z204" i="1" s="1"/>
  <c r="F164" i="16"/>
  <c r="K163" i="16"/>
  <c r="J163" i="16"/>
  <c r="I163" i="16"/>
  <c r="H163" i="16"/>
  <c r="G163" i="16"/>
  <c r="F163" i="16"/>
  <c r="K162" i="16"/>
  <c r="J162" i="16"/>
  <c r="I162" i="16"/>
  <c r="H162" i="16"/>
  <c r="G162" i="16"/>
  <c r="G114" i="1" s="1"/>
  <c r="F162" i="16"/>
  <c r="K161" i="16"/>
  <c r="J161" i="16"/>
  <c r="I161" i="16"/>
  <c r="H161" i="16"/>
  <c r="G161" i="16"/>
  <c r="F161" i="16"/>
  <c r="K160" i="16"/>
  <c r="J160" i="16"/>
  <c r="I160" i="16"/>
  <c r="H160" i="16"/>
  <c r="G160" i="16"/>
  <c r="F160" i="16"/>
  <c r="K159" i="16"/>
  <c r="J159" i="16"/>
  <c r="I159" i="16"/>
  <c r="H159" i="16"/>
  <c r="G159" i="16"/>
  <c r="F159" i="16"/>
  <c r="K158" i="16"/>
  <c r="J158" i="16"/>
  <c r="I158" i="16"/>
  <c r="H158" i="16"/>
  <c r="G158" i="16"/>
  <c r="G172" i="1" s="1"/>
  <c r="Z172" i="1" s="1"/>
  <c r="F158" i="16"/>
  <c r="K157" i="16"/>
  <c r="J157" i="16"/>
  <c r="I157" i="16"/>
  <c r="H157" i="16"/>
  <c r="G157" i="16"/>
  <c r="F157" i="16"/>
  <c r="K156" i="16"/>
  <c r="J156" i="16"/>
  <c r="I156" i="16"/>
  <c r="H156" i="16"/>
  <c r="G156" i="16"/>
  <c r="G162" i="1" s="1"/>
  <c r="J162" i="1" s="1"/>
  <c r="F156" i="16"/>
  <c r="K155" i="16"/>
  <c r="J155" i="16"/>
  <c r="I155" i="16"/>
  <c r="H155" i="16"/>
  <c r="G155" i="16"/>
  <c r="F155" i="16"/>
  <c r="K154" i="16"/>
  <c r="J154" i="16"/>
  <c r="I154" i="16"/>
  <c r="H154" i="16"/>
  <c r="G154" i="16"/>
  <c r="G155" i="1" s="1"/>
  <c r="F154" i="16"/>
  <c r="K153" i="16"/>
  <c r="J153" i="16"/>
  <c r="I153" i="16"/>
  <c r="H153" i="16"/>
  <c r="G153" i="16"/>
  <c r="F153" i="16"/>
  <c r="K152" i="16"/>
  <c r="J152" i="16"/>
  <c r="I152" i="16"/>
  <c r="H152" i="16"/>
  <c r="F143" i="1" s="1"/>
  <c r="G152" i="16"/>
  <c r="G143" i="1" s="1"/>
  <c r="V143" i="1" s="1"/>
  <c r="F152" i="16"/>
  <c r="K151" i="16"/>
  <c r="J151" i="16"/>
  <c r="I151" i="16"/>
  <c r="H151" i="16"/>
  <c r="G151" i="16"/>
  <c r="F151" i="16"/>
  <c r="K150" i="16"/>
  <c r="J150" i="16"/>
  <c r="I150" i="16"/>
  <c r="H150" i="16"/>
  <c r="G150" i="16"/>
  <c r="F150" i="16"/>
  <c r="K149" i="16"/>
  <c r="J149" i="16"/>
  <c r="I149" i="16"/>
  <c r="H149" i="16"/>
  <c r="G149" i="16"/>
  <c r="F149" i="16"/>
  <c r="K148" i="16"/>
  <c r="J148" i="16"/>
  <c r="I148" i="16"/>
  <c r="H148" i="16"/>
  <c r="G148" i="16"/>
  <c r="F148" i="16"/>
  <c r="K147" i="16"/>
  <c r="J147" i="16"/>
  <c r="I147" i="16"/>
  <c r="H147" i="16"/>
  <c r="G147" i="16"/>
  <c r="F147" i="16"/>
  <c r="K146" i="16"/>
  <c r="J146" i="16"/>
  <c r="I146" i="16"/>
  <c r="H146" i="16"/>
  <c r="G146" i="16"/>
  <c r="F146" i="16"/>
  <c r="K145" i="16"/>
  <c r="J145" i="16"/>
  <c r="I145" i="16"/>
  <c r="H145" i="16"/>
  <c r="G145" i="16"/>
  <c r="F145" i="16"/>
  <c r="K144" i="16"/>
  <c r="J144" i="16"/>
  <c r="I144" i="16"/>
  <c r="H144" i="16"/>
  <c r="G144" i="16"/>
  <c r="F144" i="16"/>
  <c r="K140" i="16"/>
  <c r="J140" i="16"/>
  <c r="I140" i="16"/>
  <c r="H140" i="16"/>
  <c r="G140" i="16"/>
  <c r="F140" i="16"/>
  <c r="K133" i="16"/>
  <c r="J133" i="16"/>
  <c r="I133" i="16"/>
  <c r="H133" i="16"/>
  <c r="G133" i="16"/>
  <c r="F133" i="16"/>
  <c r="F126" i="16"/>
  <c r="G126" i="16"/>
  <c r="H126" i="16"/>
  <c r="I126" i="16"/>
  <c r="J126" i="16"/>
  <c r="K126" i="16"/>
  <c r="F127" i="16"/>
  <c r="G127" i="16"/>
  <c r="H127" i="16"/>
  <c r="I127" i="16"/>
  <c r="G83" i="1" s="1"/>
  <c r="J127" i="16"/>
  <c r="K127" i="16"/>
  <c r="F128" i="16"/>
  <c r="G128" i="16"/>
  <c r="H128" i="16"/>
  <c r="I128" i="16"/>
  <c r="J128" i="16"/>
  <c r="K128" i="16"/>
  <c r="F129" i="16"/>
  <c r="G129" i="16"/>
  <c r="H129" i="16"/>
  <c r="I129" i="16"/>
  <c r="J129" i="16"/>
  <c r="K129" i="16"/>
  <c r="K125" i="16"/>
  <c r="J125" i="16"/>
  <c r="I125" i="16"/>
  <c r="H125" i="16"/>
  <c r="G125" i="16"/>
  <c r="F81" i="1" s="1"/>
  <c r="F125" i="16"/>
  <c r="F112" i="16"/>
  <c r="G112" i="16"/>
  <c r="H112" i="16"/>
  <c r="I112" i="16"/>
  <c r="J112" i="16"/>
  <c r="K112" i="16"/>
  <c r="F113" i="16"/>
  <c r="G113" i="16"/>
  <c r="H113" i="16"/>
  <c r="I113" i="16"/>
  <c r="J113" i="16"/>
  <c r="K113" i="16"/>
  <c r="F114" i="16"/>
  <c r="G114" i="16"/>
  <c r="H114" i="16"/>
  <c r="I114" i="16"/>
  <c r="G30" i="1" s="1"/>
  <c r="J114" i="16"/>
  <c r="K114" i="16"/>
  <c r="F115" i="16"/>
  <c r="G115" i="16"/>
  <c r="H115" i="16"/>
  <c r="I115" i="16"/>
  <c r="J115" i="16"/>
  <c r="K115" i="16"/>
  <c r="F116" i="16"/>
  <c r="G116" i="16"/>
  <c r="H116" i="16"/>
  <c r="I116" i="16"/>
  <c r="J116" i="16"/>
  <c r="K116" i="16"/>
  <c r="F117" i="16"/>
  <c r="G117" i="16"/>
  <c r="H117" i="16"/>
  <c r="I117" i="16"/>
  <c r="J117" i="16"/>
  <c r="K117" i="16"/>
  <c r="F118" i="16"/>
  <c r="G118" i="16"/>
  <c r="H118" i="16"/>
  <c r="I118" i="16"/>
  <c r="G75" i="1" s="1"/>
  <c r="Z75" i="1" s="1"/>
  <c r="J118" i="16"/>
  <c r="K118" i="16"/>
  <c r="F119" i="16"/>
  <c r="G119" i="16"/>
  <c r="H119" i="16"/>
  <c r="I119" i="16"/>
  <c r="J119" i="16"/>
  <c r="K119" i="16"/>
  <c r="F120" i="16"/>
  <c r="G120" i="16"/>
  <c r="H120" i="16"/>
  <c r="I120" i="16"/>
  <c r="G77" i="1" s="1"/>
  <c r="J120" i="16"/>
  <c r="K120" i="16"/>
  <c r="F121" i="16"/>
  <c r="G121" i="16"/>
  <c r="H121" i="16"/>
  <c r="I121" i="16"/>
  <c r="J121" i="16"/>
  <c r="K121" i="16"/>
  <c r="K111" i="16"/>
  <c r="J111" i="16"/>
  <c r="I111" i="16"/>
  <c r="H111" i="16"/>
  <c r="G111" i="16"/>
  <c r="F111" i="16"/>
  <c r="F83" i="16"/>
  <c r="G83" i="16"/>
  <c r="H83" i="16"/>
  <c r="I83" i="16"/>
  <c r="J83" i="16"/>
  <c r="K83" i="16"/>
  <c r="F84" i="16"/>
  <c r="G84" i="16"/>
  <c r="F112" i="1" s="1"/>
  <c r="H84" i="16"/>
  <c r="I84" i="16"/>
  <c r="J84" i="16"/>
  <c r="K84" i="16"/>
  <c r="F85" i="16"/>
  <c r="G85" i="16"/>
  <c r="H85" i="16"/>
  <c r="I85" i="16"/>
  <c r="J85" i="16"/>
  <c r="K85" i="16"/>
  <c r="F86" i="16"/>
  <c r="G86" i="16"/>
  <c r="H86" i="16"/>
  <c r="I86" i="16"/>
  <c r="J86" i="16"/>
  <c r="K86" i="16"/>
  <c r="F87" i="16"/>
  <c r="G87" i="16"/>
  <c r="H87" i="16"/>
  <c r="I87" i="16"/>
  <c r="J87" i="16"/>
  <c r="K87" i="16"/>
  <c r="F88" i="16"/>
  <c r="G88" i="16"/>
  <c r="H88" i="16"/>
  <c r="I88" i="16"/>
  <c r="J88" i="16"/>
  <c r="K88" i="16"/>
  <c r="K82" i="16"/>
  <c r="J82" i="16"/>
  <c r="I82" i="16"/>
  <c r="H82" i="16"/>
  <c r="G82" i="16"/>
  <c r="F82" i="16"/>
  <c r="F72" i="16"/>
  <c r="G72" i="16"/>
  <c r="F133" i="1" s="1"/>
  <c r="H72" i="16"/>
  <c r="I72" i="16"/>
  <c r="J72" i="16"/>
  <c r="K72" i="16"/>
  <c r="F73" i="16"/>
  <c r="G73" i="16"/>
  <c r="H73" i="16"/>
  <c r="I73" i="16"/>
  <c r="J73" i="16"/>
  <c r="K73" i="16"/>
  <c r="F74" i="16"/>
  <c r="G74" i="16"/>
  <c r="H74" i="16"/>
  <c r="I74" i="16"/>
  <c r="J74" i="16"/>
  <c r="K74" i="16"/>
  <c r="F75" i="16"/>
  <c r="G75" i="16"/>
  <c r="G164" i="1" s="1"/>
  <c r="H75" i="16"/>
  <c r="I75" i="16"/>
  <c r="J75" i="16"/>
  <c r="K75" i="16"/>
  <c r="F76" i="16"/>
  <c r="G76" i="16"/>
  <c r="F160" i="1" s="1"/>
  <c r="H76" i="16"/>
  <c r="I76" i="16"/>
  <c r="J76" i="16"/>
  <c r="K76" i="16"/>
  <c r="F77" i="16"/>
  <c r="G77" i="16"/>
  <c r="H77" i="16"/>
  <c r="I77" i="16"/>
  <c r="J77" i="16"/>
  <c r="K77" i="16"/>
  <c r="F78" i="16"/>
  <c r="G78" i="16"/>
  <c r="H78" i="16"/>
  <c r="I78" i="16"/>
  <c r="J78" i="16"/>
  <c r="K78" i="16"/>
  <c r="K71" i="16"/>
  <c r="J71" i="16"/>
  <c r="I71" i="16"/>
  <c r="H71" i="16"/>
  <c r="G71" i="16"/>
  <c r="F71" i="16"/>
  <c r="F9" i="16"/>
  <c r="G9" i="16"/>
  <c r="G65" i="1" s="1"/>
  <c r="H9" i="16"/>
  <c r="I9" i="16"/>
  <c r="J9" i="16"/>
  <c r="K9" i="16"/>
  <c r="F10" i="16"/>
  <c r="G10" i="16"/>
  <c r="H10" i="16"/>
  <c r="I10" i="16"/>
  <c r="J10" i="16"/>
  <c r="K10" i="16"/>
  <c r="F11" i="16"/>
  <c r="G11" i="16"/>
  <c r="H11" i="16"/>
  <c r="I11" i="16"/>
  <c r="J11" i="16"/>
  <c r="K11" i="16"/>
  <c r="F12" i="16"/>
  <c r="G12" i="16"/>
  <c r="H12" i="16"/>
  <c r="I12" i="16"/>
  <c r="J12" i="16"/>
  <c r="K12" i="16"/>
  <c r="F13" i="16"/>
  <c r="G13" i="16"/>
  <c r="H13" i="16"/>
  <c r="I13" i="16"/>
  <c r="J13" i="16"/>
  <c r="K13" i="16"/>
  <c r="F14" i="16"/>
  <c r="G14" i="16"/>
  <c r="H14" i="16"/>
  <c r="I14" i="16"/>
  <c r="J14" i="16"/>
  <c r="K14" i="16"/>
  <c r="F15" i="16"/>
  <c r="G15" i="16"/>
  <c r="H15" i="16"/>
  <c r="I15" i="16"/>
  <c r="J15" i="16"/>
  <c r="K15" i="16"/>
  <c r="F16" i="16"/>
  <c r="G16" i="16"/>
  <c r="H16" i="16"/>
  <c r="I16" i="16"/>
  <c r="J16" i="16"/>
  <c r="K16" i="16"/>
  <c r="F17" i="16"/>
  <c r="G17" i="16"/>
  <c r="H17" i="16"/>
  <c r="I17" i="16"/>
  <c r="J17" i="16"/>
  <c r="K17" i="16"/>
  <c r="F18" i="16"/>
  <c r="G18" i="16"/>
  <c r="H18" i="16"/>
  <c r="I18" i="16"/>
  <c r="J18" i="16"/>
  <c r="K18" i="16"/>
  <c r="F19" i="16"/>
  <c r="G19" i="16"/>
  <c r="G49" i="1" s="1"/>
  <c r="H19" i="16"/>
  <c r="I19" i="16"/>
  <c r="J19" i="16"/>
  <c r="K19" i="16"/>
  <c r="F20" i="16"/>
  <c r="G20" i="16"/>
  <c r="H20" i="16"/>
  <c r="I20" i="16"/>
  <c r="J20" i="16"/>
  <c r="K20" i="16"/>
  <c r="F21" i="16"/>
  <c r="G21" i="16"/>
  <c r="H21" i="16"/>
  <c r="I21" i="16"/>
  <c r="J21" i="16"/>
  <c r="K21" i="16"/>
  <c r="F22" i="16"/>
  <c r="G22" i="16"/>
  <c r="H22" i="16"/>
  <c r="I22" i="16"/>
  <c r="J22" i="16"/>
  <c r="K22" i="16"/>
  <c r="F23" i="16"/>
  <c r="G23" i="16"/>
  <c r="H23" i="16"/>
  <c r="I23" i="16"/>
  <c r="J23" i="16"/>
  <c r="K23" i="16"/>
  <c r="F24" i="16"/>
  <c r="G24" i="16"/>
  <c r="H24" i="16"/>
  <c r="I24" i="16"/>
  <c r="J24" i="16"/>
  <c r="K24" i="16"/>
  <c r="F25" i="16"/>
  <c r="G25" i="16"/>
  <c r="H25" i="16"/>
  <c r="I25" i="16"/>
  <c r="J25" i="16"/>
  <c r="K25" i="16"/>
  <c r="F26" i="16"/>
  <c r="G26" i="16"/>
  <c r="H26" i="16"/>
  <c r="I26" i="16"/>
  <c r="J26" i="16"/>
  <c r="K26" i="16"/>
  <c r="F27" i="16"/>
  <c r="G27" i="16"/>
  <c r="H27" i="16"/>
  <c r="I27" i="16"/>
  <c r="G57" i="1" s="1"/>
  <c r="J27" i="16"/>
  <c r="K27" i="16"/>
  <c r="F28" i="16"/>
  <c r="G28" i="16"/>
  <c r="H28" i="16"/>
  <c r="I28" i="16"/>
  <c r="J28" i="16"/>
  <c r="K28" i="16"/>
  <c r="F29" i="16"/>
  <c r="G29" i="16"/>
  <c r="H29" i="16"/>
  <c r="I29" i="16"/>
  <c r="J29" i="16"/>
  <c r="K29" i="16"/>
  <c r="F30" i="16"/>
  <c r="G30" i="16"/>
  <c r="H30" i="16"/>
  <c r="I30" i="16"/>
  <c r="J30" i="16"/>
  <c r="K30" i="16"/>
  <c r="F31" i="16"/>
  <c r="G31" i="16"/>
  <c r="H31" i="16"/>
  <c r="I31" i="16"/>
  <c r="J31" i="16"/>
  <c r="K31" i="16"/>
  <c r="F32" i="16"/>
  <c r="G32" i="16"/>
  <c r="H32" i="16"/>
  <c r="I32" i="16"/>
  <c r="J32" i="16"/>
  <c r="K32" i="16"/>
  <c r="F33" i="16"/>
  <c r="G33" i="16"/>
  <c r="H33" i="16"/>
  <c r="I33" i="16"/>
  <c r="J33" i="16"/>
  <c r="K33" i="16"/>
  <c r="F34" i="16"/>
  <c r="G34" i="16"/>
  <c r="G19" i="1" s="1"/>
  <c r="H34" i="16"/>
  <c r="I34" i="16"/>
  <c r="J34" i="16"/>
  <c r="K34" i="16"/>
  <c r="F35" i="16"/>
  <c r="G35" i="16"/>
  <c r="H35" i="16"/>
  <c r="I35" i="16"/>
  <c r="J35" i="16"/>
  <c r="K35" i="16"/>
  <c r="F36" i="16"/>
  <c r="G36" i="16"/>
  <c r="H36" i="16"/>
  <c r="I36" i="16"/>
  <c r="J36" i="16"/>
  <c r="K36" i="16"/>
  <c r="F37" i="16"/>
  <c r="G37" i="16"/>
  <c r="H37" i="16"/>
  <c r="I37" i="16"/>
  <c r="J37" i="16"/>
  <c r="K37" i="16"/>
  <c r="F38" i="16"/>
  <c r="G38" i="16"/>
  <c r="G104" i="1" s="1"/>
  <c r="N104" i="1" s="1"/>
  <c r="H38" i="16"/>
  <c r="I38" i="16"/>
  <c r="J38" i="16"/>
  <c r="K38" i="16"/>
  <c r="F39" i="16"/>
  <c r="G39" i="16"/>
  <c r="H39" i="16"/>
  <c r="I39" i="16"/>
  <c r="J39" i="16"/>
  <c r="K39" i="16"/>
  <c r="F40" i="16"/>
  <c r="G40" i="16"/>
  <c r="H40" i="16"/>
  <c r="I40" i="16"/>
  <c r="J40" i="16"/>
  <c r="K40" i="16"/>
  <c r="F41" i="16"/>
  <c r="G41" i="16"/>
  <c r="H41" i="16"/>
  <c r="I41" i="16"/>
  <c r="J41" i="16"/>
  <c r="K41" i="16"/>
  <c r="F42" i="16"/>
  <c r="G42" i="16"/>
  <c r="H42" i="16"/>
  <c r="I42" i="16"/>
  <c r="J42" i="16"/>
  <c r="K42" i="16"/>
  <c r="F43" i="16"/>
  <c r="G43" i="16"/>
  <c r="H43" i="16"/>
  <c r="I43" i="16"/>
  <c r="J43" i="16"/>
  <c r="K43" i="16"/>
  <c r="F44" i="16"/>
  <c r="G44" i="16"/>
  <c r="G116" i="1" s="1"/>
  <c r="H44" i="16"/>
  <c r="I44" i="16"/>
  <c r="J44" i="16"/>
  <c r="K44" i="16"/>
  <c r="F45" i="16"/>
  <c r="G45" i="16"/>
  <c r="H45" i="16"/>
  <c r="I45" i="16"/>
  <c r="J45" i="16"/>
  <c r="K45" i="16"/>
  <c r="F46" i="16"/>
  <c r="G46" i="16"/>
  <c r="H46" i="16"/>
  <c r="I46" i="16"/>
  <c r="J46" i="16"/>
  <c r="K46" i="16"/>
  <c r="F47" i="16"/>
  <c r="G47" i="16"/>
  <c r="H47" i="16"/>
  <c r="I47" i="16"/>
  <c r="J47" i="16"/>
  <c r="K47" i="16"/>
  <c r="F48" i="16"/>
  <c r="G48" i="16"/>
  <c r="H48" i="16"/>
  <c r="I48" i="16"/>
  <c r="J48" i="16"/>
  <c r="K48" i="16"/>
  <c r="F49" i="16"/>
  <c r="G49" i="16"/>
  <c r="F25" i="1" s="1"/>
  <c r="H49" i="16"/>
  <c r="I49" i="16"/>
  <c r="J49" i="16"/>
  <c r="K49" i="16"/>
  <c r="F50" i="16"/>
  <c r="G50" i="16"/>
  <c r="H50" i="16"/>
  <c r="I50" i="16"/>
  <c r="J50" i="16"/>
  <c r="K50" i="16"/>
  <c r="F51" i="16"/>
  <c r="G51" i="16"/>
  <c r="H51" i="16"/>
  <c r="I51" i="16"/>
  <c r="J51" i="16"/>
  <c r="K51" i="16"/>
  <c r="F52" i="16"/>
  <c r="G52" i="16"/>
  <c r="H52" i="16"/>
  <c r="I52" i="16"/>
  <c r="J52" i="16"/>
  <c r="K52" i="16"/>
  <c r="F53" i="16"/>
  <c r="G53" i="16"/>
  <c r="H53" i="16"/>
  <c r="I53" i="16"/>
  <c r="G40" i="1" s="1"/>
  <c r="Z40" i="1" s="1"/>
  <c r="J53" i="16"/>
  <c r="K53" i="16"/>
  <c r="F54" i="16"/>
  <c r="G54" i="16"/>
  <c r="H54" i="16"/>
  <c r="I54" i="16"/>
  <c r="J54" i="16"/>
  <c r="K54" i="16"/>
  <c r="F55" i="16"/>
  <c r="G55" i="16"/>
  <c r="H55" i="16"/>
  <c r="I55" i="16"/>
  <c r="J55" i="16"/>
  <c r="K55" i="16"/>
  <c r="F56" i="16"/>
  <c r="G56" i="16"/>
  <c r="H56" i="16"/>
  <c r="I56" i="16"/>
  <c r="J56" i="16"/>
  <c r="K56" i="16"/>
  <c r="F57" i="16"/>
  <c r="G57" i="16"/>
  <c r="H57" i="16"/>
  <c r="I57" i="16"/>
  <c r="J57" i="16"/>
  <c r="K57" i="16"/>
  <c r="F58" i="16"/>
  <c r="G58" i="16"/>
  <c r="H58" i="16"/>
  <c r="I58" i="16"/>
  <c r="J58" i="16"/>
  <c r="K58" i="16"/>
  <c r="F59" i="16"/>
  <c r="G59" i="16"/>
  <c r="J59" i="16"/>
  <c r="K59" i="16"/>
  <c r="K8" i="16"/>
  <c r="J8" i="16"/>
  <c r="I8" i="16"/>
  <c r="H8" i="16"/>
  <c r="G8" i="16"/>
  <c r="F8" i="16"/>
  <c r="B13" i="15"/>
  <c r="B14" i="20" s="1"/>
  <c r="B27" i="20"/>
  <c r="A27" i="20"/>
  <c r="A5" i="1"/>
  <c r="A6" i="1"/>
  <c r="A10" i="1"/>
  <c r="A14" i="1"/>
  <c r="A16" i="1"/>
  <c r="A17" i="1"/>
  <c r="A23" i="1"/>
  <c r="A24" i="1"/>
  <c r="A32" i="1"/>
  <c r="A34" i="1"/>
  <c r="A36" i="1"/>
  <c r="A37" i="1"/>
  <c r="A44" i="1"/>
  <c r="A63" i="1"/>
  <c r="A64" i="1"/>
  <c r="A100" i="1"/>
  <c r="A109" i="1"/>
  <c r="A110" i="1"/>
  <c r="A115" i="1"/>
  <c r="A117" i="1"/>
  <c r="A119" i="1"/>
  <c r="A120" i="1"/>
  <c r="A124" i="1"/>
  <c r="A128" i="1"/>
  <c r="A132" i="1"/>
  <c r="A137" i="1"/>
  <c r="A138" i="1"/>
  <c r="A145" i="1"/>
  <c r="A146" i="1"/>
  <c r="A150" i="1"/>
  <c r="A151" i="1"/>
  <c r="A157" i="1"/>
  <c r="A158" i="1"/>
  <c r="A163" i="1"/>
  <c r="A165" i="1"/>
  <c r="A166" i="1"/>
  <c r="A170" i="1"/>
  <c r="A173" i="1"/>
  <c r="A174" i="1"/>
  <c r="A177" i="1"/>
  <c r="A180" i="1"/>
  <c r="A182" i="1"/>
  <c r="A184" i="1"/>
  <c r="A185" i="1"/>
  <c r="A189" i="1"/>
  <c r="A193" i="1"/>
  <c r="A194" i="1"/>
  <c r="A199" i="1"/>
  <c r="A202" i="1"/>
  <c r="A203" i="1"/>
  <c r="A208" i="1"/>
  <c r="A210" i="1"/>
  <c r="Y6" i="1"/>
  <c r="AA6" i="1"/>
  <c r="Z6" i="1"/>
  <c r="Y25" i="1"/>
  <c r="Z30" i="1"/>
  <c r="Y47" i="1"/>
  <c r="Y65" i="1"/>
  <c r="Y81" i="1"/>
  <c r="Z83" i="1"/>
  <c r="Z19" i="1"/>
  <c r="Z104" i="1"/>
  <c r="Z114" i="1"/>
  <c r="Z155" i="1"/>
  <c r="Z162" i="1"/>
  <c r="Y198" i="1"/>
  <c r="Y210" i="1"/>
  <c r="AA210" i="1" s="1"/>
  <c r="Z210" i="1"/>
  <c r="I141" i="1"/>
  <c r="I123" i="1"/>
  <c r="I81" i="1"/>
  <c r="I65" i="1"/>
  <c r="I55" i="1"/>
  <c r="I47" i="1"/>
  <c r="I7" i="1"/>
  <c r="AG213" i="1"/>
  <c r="N210" i="1"/>
  <c r="R210" i="1"/>
  <c r="V210" i="1"/>
  <c r="M210" i="1"/>
  <c r="Q210" i="1"/>
  <c r="AC210" i="1" s="1"/>
  <c r="U210" i="1"/>
  <c r="X210" i="1"/>
  <c r="T210" i="1"/>
  <c r="P210" i="1"/>
  <c r="AG210" i="1" s="1"/>
  <c r="H210" i="1"/>
  <c r="L210" i="1" s="1"/>
  <c r="W210" i="1"/>
  <c r="S210" i="1"/>
  <c r="O210" i="1"/>
  <c r="AG209" i="1"/>
  <c r="E208" i="1"/>
  <c r="AG207" i="1"/>
  <c r="AG206" i="1"/>
  <c r="AG205" i="1"/>
  <c r="AG204" i="1"/>
  <c r="E203" i="1"/>
  <c r="E202" i="1" s="1"/>
  <c r="AG200" i="1"/>
  <c r="E199" i="1"/>
  <c r="AG198" i="1"/>
  <c r="Q198" i="1"/>
  <c r="AG197" i="1"/>
  <c r="AG196" i="1"/>
  <c r="AG195" i="1"/>
  <c r="E194" i="1"/>
  <c r="E193" i="1" s="1"/>
  <c r="AG192" i="1"/>
  <c r="AG191" i="1"/>
  <c r="E189" i="1"/>
  <c r="AG190" i="1"/>
  <c r="AG188" i="1"/>
  <c r="E185" i="1"/>
  <c r="AG187" i="1"/>
  <c r="AG186" i="1"/>
  <c r="AG183" i="1"/>
  <c r="E182" i="1"/>
  <c r="AG181" i="1"/>
  <c r="E180" i="1"/>
  <c r="AG179" i="1"/>
  <c r="AG178" i="1"/>
  <c r="E177" i="1"/>
  <c r="AG176" i="1"/>
  <c r="AG175" i="1"/>
  <c r="E174" i="1"/>
  <c r="AG172" i="1"/>
  <c r="AG171" i="1"/>
  <c r="AG169" i="1"/>
  <c r="E166" i="1"/>
  <c r="AG168" i="1"/>
  <c r="AG167" i="1"/>
  <c r="AG164" i="1"/>
  <c r="V164" i="1"/>
  <c r="V163" i="1" s="1"/>
  <c r="N164" i="1"/>
  <c r="N163" i="1" s="1"/>
  <c r="E163" i="1"/>
  <c r="G163" i="1"/>
  <c r="AG162" i="1"/>
  <c r="R162" i="1"/>
  <c r="N162" i="1"/>
  <c r="AG161" i="1"/>
  <c r="AG160" i="1"/>
  <c r="E158" i="1"/>
  <c r="AG159" i="1"/>
  <c r="AG155" i="1"/>
  <c r="AG154" i="1"/>
  <c r="E151" i="1"/>
  <c r="E150" i="1" s="1"/>
  <c r="AG153" i="1"/>
  <c r="AG152" i="1"/>
  <c r="AG149" i="1"/>
  <c r="AG148" i="1"/>
  <c r="E146" i="1"/>
  <c r="E145" i="1" s="1"/>
  <c r="AG147" i="1"/>
  <c r="AG144" i="1"/>
  <c r="AG143" i="1"/>
  <c r="R143" i="1"/>
  <c r="AG142" i="1"/>
  <c r="AG141" i="1"/>
  <c r="Q141" i="1"/>
  <c r="M141" i="1"/>
  <c r="AG140" i="1"/>
  <c r="AG139" i="1"/>
  <c r="E138" i="1"/>
  <c r="E137" i="1"/>
  <c r="AG136" i="1"/>
  <c r="AG135" i="1"/>
  <c r="AG134" i="1"/>
  <c r="AG133" i="1"/>
  <c r="E132" i="1"/>
  <c r="AG131" i="1"/>
  <c r="AG130" i="1"/>
  <c r="AG129" i="1"/>
  <c r="Q129" i="1"/>
  <c r="U129" i="1"/>
  <c r="E128" i="1"/>
  <c r="AG127" i="1"/>
  <c r="AG126" i="1"/>
  <c r="AG125" i="1"/>
  <c r="E124" i="1"/>
  <c r="AG123" i="1"/>
  <c r="Q123" i="1"/>
  <c r="U123" i="1"/>
  <c r="E120" i="1"/>
  <c r="E119" i="1" s="1"/>
  <c r="E110" i="1"/>
  <c r="E109" i="1"/>
  <c r="AG122" i="1"/>
  <c r="AG121" i="1"/>
  <c r="AG118" i="1"/>
  <c r="E117" i="1"/>
  <c r="AG116" i="1"/>
  <c r="E115" i="1"/>
  <c r="AG114" i="1"/>
  <c r="V114" i="1"/>
  <c r="R114" i="1"/>
  <c r="N114" i="1"/>
  <c r="AG113" i="1"/>
  <c r="AG112" i="1"/>
  <c r="M112" i="1"/>
  <c r="AG111" i="1"/>
  <c r="AG107" i="1"/>
  <c r="AG106" i="1"/>
  <c r="AG105" i="1"/>
  <c r="AG104" i="1"/>
  <c r="R104" i="1"/>
  <c r="AG103" i="1"/>
  <c r="AG102" i="1"/>
  <c r="AG101" i="1"/>
  <c r="AG99" i="1"/>
  <c r="AG98" i="1"/>
  <c r="AG97" i="1"/>
  <c r="AG96" i="1"/>
  <c r="AG95" i="1"/>
  <c r="AG94" i="1"/>
  <c r="AG93" i="1"/>
  <c r="R93" i="1"/>
  <c r="N93" i="1"/>
  <c r="J93" i="1"/>
  <c r="AG92" i="1"/>
  <c r="AG91" i="1"/>
  <c r="AG90" i="1"/>
  <c r="AG89" i="1"/>
  <c r="AG88" i="1"/>
  <c r="AG87" i="1"/>
  <c r="AG86" i="1"/>
  <c r="AG85" i="1"/>
  <c r="AG84" i="1"/>
  <c r="AG83" i="1"/>
  <c r="R83" i="1"/>
  <c r="N83" i="1"/>
  <c r="V83" i="1"/>
  <c r="AG82" i="1"/>
  <c r="AG81" i="1"/>
  <c r="M81" i="1"/>
  <c r="Q81" i="1"/>
  <c r="AG80" i="1"/>
  <c r="AG79" i="1"/>
  <c r="AG78" i="1"/>
  <c r="AG77" i="1"/>
  <c r="R77" i="1"/>
  <c r="AG76" i="1"/>
  <c r="AG75" i="1"/>
  <c r="R75" i="1"/>
  <c r="N75" i="1"/>
  <c r="V75" i="1"/>
  <c r="AG74" i="1"/>
  <c r="AG73" i="1"/>
  <c r="AG72" i="1"/>
  <c r="AG71" i="1"/>
  <c r="AG70" i="1"/>
  <c r="AG69" i="1"/>
  <c r="AG68" i="1"/>
  <c r="AG67" i="1"/>
  <c r="E64" i="1"/>
  <c r="AG66" i="1"/>
  <c r="AG65" i="1"/>
  <c r="Q65" i="1"/>
  <c r="M65" i="1"/>
  <c r="U65" i="1"/>
  <c r="AG62" i="1"/>
  <c r="AG61" i="1"/>
  <c r="AG60" i="1"/>
  <c r="AG59" i="1"/>
  <c r="AG58" i="1"/>
  <c r="AG57" i="1"/>
  <c r="R57" i="1"/>
  <c r="AG56" i="1"/>
  <c r="AG55" i="1"/>
  <c r="M55" i="1"/>
  <c r="Q55" i="1"/>
  <c r="AG54" i="1"/>
  <c r="AG53" i="1"/>
  <c r="AG52" i="1"/>
  <c r="AG51" i="1"/>
  <c r="AG50" i="1"/>
  <c r="AG49" i="1"/>
  <c r="V49" i="1"/>
  <c r="AG48" i="1"/>
  <c r="AG47" i="1"/>
  <c r="Q47" i="1"/>
  <c r="M47" i="1"/>
  <c r="U47" i="1"/>
  <c r="AG46" i="1"/>
  <c r="AG45" i="1"/>
  <c r="AG43" i="1"/>
  <c r="R43" i="1"/>
  <c r="AG42" i="1"/>
  <c r="AG41" i="1"/>
  <c r="AG40" i="1"/>
  <c r="V40" i="1"/>
  <c r="R40" i="1"/>
  <c r="AG39" i="1"/>
  <c r="AG38" i="1"/>
  <c r="E37" i="1"/>
  <c r="E36" i="1" s="1"/>
  <c r="AG35" i="1"/>
  <c r="E34" i="1"/>
  <c r="AG33" i="1"/>
  <c r="E32" i="1"/>
  <c r="E23" i="1" s="1"/>
  <c r="AG31" i="1"/>
  <c r="AG30" i="1"/>
  <c r="N30" i="1"/>
  <c r="R30" i="1"/>
  <c r="AG29" i="1"/>
  <c r="AG28" i="1"/>
  <c r="AG27" i="1"/>
  <c r="AG26" i="1"/>
  <c r="AG25" i="1"/>
  <c r="E24" i="1"/>
  <c r="AG22" i="1"/>
  <c r="AG21" i="1"/>
  <c r="AG20" i="1"/>
  <c r="AG19" i="1"/>
  <c r="AG18" i="1"/>
  <c r="E17" i="1"/>
  <c r="E16" i="1" s="1"/>
  <c r="AG15" i="1"/>
  <c r="E14" i="1"/>
  <c r="AG13" i="1"/>
  <c r="AG12" i="1"/>
  <c r="AG11" i="1"/>
  <c r="E10" i="1"/>
  <c r="AG9" i="1"/>
  <c r="AG8" i="1"/>
  <c r="AG7" i="1"/>
  <c r="M7" i="1"/>
  <c r="AC7" i="1"/>
  <c r="E6" i="1"/>
  <c r="K167" i="16"/>
  <c r="K166" i="16"/>
  <c r="A166" i="16"/>
  <c r="L165" i="16"/>
  <c r="D209" i="1" s="1"/>
  <c r="D208" i="1" s="1"/>
  <c r="E165" i="16"/>
  <c r="C165" i="16"/>
  <c r="A165" i="16" s="1"/>
  <c r="L164" i="16"/>
  <c r="D204" i="1" s="1"/>
  <c r="E164" i="16"/>
  <c r="C164" i="16"/>
  <c r="A164" i="16" s="1"/>
  <c r="L163" i="16"/>
  <c r="D123" i="1" s="1"/>
  <c r="E163" i="16"/>
  <c r="C163" i="16"/>
  <c r="A163" i="16" s="1"/>
  <c r="L162" i="16"/>
  <c r="D114" i="1" s="1"/>
  <c r="E162" i="16"/>
  <c r="C162" i="16"/>
  <c r="A162" i="16" s="1"/>
  <c r="L161" i="16"/>
  <c r="D198" i="1" s="1"/>
  <c r="E161" i="16"/>
  <c r="C161" i="16"/>
  <c r="A161" i="16" s="1"/>
  <c r="L160" i="16"/>
  <c r="D197" i="1" s="1"/>
  <c r="E160" i="16"/>
  <c r="C160" i="16"/>
  <c r="A160" i="16" s="1"/>
  <c r="L159" i="16"/>
  <c r="D176" i="1" s="1"/>
  <c r="E159" i="16"/>
  <c r="C159" i="16"/>
  <c r="A159" i="16" s="1"/>
  <c r="L158" i="16"/>
  <c r="D172" i="1" s="1"/>
  <c r="E158" i="16"/>
  <c r="C158" i="16"/>
  <c r="A158" i="16" s="1"/>
  <c r="L157" i="16"/>
  <c r="D169" i="1" s="1"/>
  <c r="E157" i="16"/>
  <c r="C157" i="16"/>
  <c r="A157" i="16" s="1"/>
  <c r="L156" i="16"/>
  <c r="D162" i="1" s="1"/>
  <c r="E156" i="16"/>
  <c r="C156" i="16"/>
  <c r="A156" i="16" s="1"/>
  <c r="L155" i="16"/>
  <c r="D161" i="1" s="1"/>
  <c r="E155" i="16"/>
  <c r="C155" i="16"/>
  <c r="A155" i="16" s="1"/>
  <c r="L154" i="16"/>
  <c r="D155" i="1" s="1"/>
  <c r="E154" i="16"/>
  <c r="C154" i="16"/>
  <c r="A154" i="16" s="1"/>
  <c r="L153" i="16"/>
  <c r="D149" i="1" s="1"/>
  <c r="E153" i="16"/>
  <c r="C153" i="16"/>
  <c r="A153" i="16" s="1"/>
  <c r="L152" i="16"/>
  <c r="D143" i="1" s="1"/>
  <c r="E152" i="16"/>
  <c r="C152" i="16"/>
  <c r="A152" i="16" s="1"/>
  <c r="L151" i="16"/>
  <c r="D136" i="1" s="1"/>
  <c r="E151" i="16"/>
  <c r="C151" i="16"/>
  <c r="A151" i="16" s="1"/>
  <c r="L150" i="16"/>
  <c r="D127" i="1" s="1"/>
  <c r="E150" i="16"/>
  <c r="C150" i="16"/>
  <c r="A150" i="16" s="1"/>
  <c r="L149" i="16"/>
  <c r="D126" i="1" s="1"/>
  <c r="E149" i="16"/>
  <c r="C149" i="16"/>
  <c r="A149" i="16" s="1"/>
  <c r="L148" i="16"/>
  <c r="D122" i="1" s="1"/>
  <c r="E148" i="16"/>
  <c r="C148" i="16"/>
  <c r="A148" i="16" s="1"/>
  <c r="L147" i="16"/>
  <c r="D131" i="1" s="1"/>
  <c r="E147" i="16"/>
  <c r="C147" i="16"/>
  <c r="A147" i="16" s="1"/>
  <c r="L146" i="16"/>
  <c r="D99" i="1" s="1"/>
  <c r="E146" i="16"/>
  <c r="C146" i="16"/>
  <c r="A146" i="16" s="1"/>
  <c r="L145" i="16"/>
  <c r="D98" i="1" s="1"/>
  <c r="E145" i="16"/>
  <c r="C145" i="16"/>
  <c r="A145" i="16" s="1"/>
  <c r="E144" i="16"/>
  <c r="C144" i="16"/>
  <c r="A144" i="16" s="1"/>
  <c r="K142" i="16"/>
  <c r="K143" i="16"/>
  <c r="A143" i="16"/>
  <c r="A142" i="16"/>
  <c r="J141" i="16"/>
  <c r="A141" i="16"/>
  <c r="L140" i="16"/>
  <c r="L143" i="16" s="1"/>
  <c r="D96" i="1" s="1"/>
  <c r="I141" i="16"/>
  <c r="H142" i="16"/>
  <c r="F95" i="1" s="1"/>
  <c r="E140" i="16"/>
  <c r="A140" i="16"/>
  <c r="F135" i="16"/>
  <c r="F139" i="16"/>
  <c r="A139" i="16"/>
  <c r="H138" i="16"/>
  <c r="F92" i="1" s="1"/>
  <c r="A138" i="16"/>
  <c r="K137" i="16"/>
  <c r="F137" i="16"/>
  <c r="A137" i="16"/>
  <c r="J134" i="16"/>
  <c r="J135" i="16" s="1"/>
  <c r="J136" i="16"/>
  <c r="J137" i="16" s="1"/>
  <c r="J138" i="16" s="1"/>
  <c r="H136" i="16"/>
  <c r="F90" i="1" s="1"/>
  <c r="F136" i="16"/>
  <c r="A136" i="16"/>
  <c r="A135" i="16"/>
  <c r="H134" i="16"/>
  <c r="F88" i="1" s="1"/>
  <c r="A134" i="16"/>
  <c r="I134" i="16"/>
  <c r="G88" i="1" s="1"/>
  <c r="I135" i="16"/>
  <c r="G89" i="1" s="1"/>
  <c r="I136" i="16"/>
  <c r="H137" i="16"/>
  <c r="F91" i="1" s="1"/>
  <c r="E133" i="16"/>
  <c r="A133" i="16"/>
  <c r="J130" i="16"/>
  <c r="J131" i="16"/>
  <c r="J132" i="16" s="1"/>
  <c r="A132" i="16"/>
  <c r="K131" i="16"/>
  <c r="F131" i="16"/>
  <c r="A131" i="16"/>
  <c r="A130" i="16"/>
  <c r="I130" i="16"/>
  <c r="G85" i="1" s="1"/>
  <c r="I131" i="16"/>
  <c r="F130" i="16"/>
  <c r="E129" i="16"/>
  <c r="A129" i="16"/>
  <c r="L128" i="16"/>
  <c r="D84" i="1" s="1"/>
  <c r="E128" i="16"/>
  <c r="C128" i="16"/>
  <c r="A128" i="16"/>
  <c r="L127" i="16"/>
  <c r="D83" i="1" s="1"/>
  <c r="E127" i="16"/>
  <c r="C127" i="16"/>
  <c r="A127" i="16"/>
  <c r="L126" i="16"/>
  <c r="D82" i="1" s="1"/>
  <c r="E126" i="16"/>
  <c r="C126" i="16"/>
  <c r="A126" i="16"/>
  <c r="L125" i="16"/>
  <c r="D81" i="1" s="1"/>
  <c r="E125" i="16"/>
  <c r="C125" i="16"/>
  <c r="A125" i="16"/>
  <c r="J122" i="16"/>
  <c r="J123" i="16"/>
  <c r="J124" i="16" s="1"/>
  <c r="F124" i="16"/>
  <c r="A124" i="16"/>
  <c r="F123" i="16"/>
  <c r="A123" i="16"/>
  <c r="L121" i="16"/>
  <c r="A122" i="16"/>
  <c r="I124" i="16"/>
  <c r="G80" i="1" s="1"/>
  <c r="F122" i="16"/>
  <c r="E121" i="16"/>
  <c r="A121" i="16"/>
  <c r="L120" i="16"/>
  <c r="D77" i="1" s="1"/>
  <c r="E120" i="16"/>
  <c r="C120" i="16"/>
  <c r="A120" i="16"/>
  <c r="L119" i="16"/>
  <c r="D76" i="1" s="1"/>
  <c r="E119" i="16"/>
  <c r="C119" i="16"/>
  <c r="A119" i="16"/>
  <c r="L118" i="16"/>
  <c r="D75" i="1" s="1"/>
  <c r="E118" i="16"/>
  <c r="C118" i="16"/>
  <c r="A118" i="16"/>
  <c r="L117" i="16"/>
  <c r="D62" i="1" s="1"/>
  <c r="E117" i="16"/>
  <c r="C117" i="16"/>
  <c r="A117" i="16"/>
  <c r="L116" i="16"/>
  <c r="D61" i="1" s="1"/>
  <c r="E116" i="16"/>
  <c r="C116" i="16"/>
  <c r="A116" i="16"/>
  <c r="L115" i="16"/>
  <c r="D42" i="1" s="1"/>
  <c r="E115" i="16"/>
  <c r="C115" i="16"/>
  <c r="A115" i="16"/>
  <c r="L114" i="16"/>
  <c r="D30" i="1" s="1"/>
  <c r="E114" i="16"/>
  <c r="C114" i="16"/>
  <c r="A114" i="16"/>
  <c r="L113" i="16"/>
  <c r="D22" i="1" s="1"/>
  <c r="E113" i="16"/>
  <c r="C113" i="16"/>
  <c r="A113" i="16"/>
  <c r="L112" i="16"/>
  <c r="D15" i="1" s="1"/>
  <c r="D14" i="1" s="1"/>
  <c r="E112" i="16"/>
  <c r="C112" i="16"/>
  <c r="A112" i="16"/>
  <c r="L111" i="16"/>
  <c r="D13" i="1" s="1"/>
  <c r="E111" i="16"/>
  <c r="C111" i="16"/>
  <c r="A111" i="16"/>
  <c r="I110" i="16"/>
  <c r="G188" i="1" s="1"/>
  <c r="A110" i="16"/>
  <c r="I109" i="16"/>
  <c r="G205" i="1" s="1"/>
  <c r="A109" i="16"/>
  <c r="A108" i="16"/>
  <c r="I107" i="16"/>
  <c r="G207" i="1" s="1"/>
  <c r="A107" i="16"/>
  <c r="I106" i="16"/>
  <c r="G196" i="1" s="1"/>
  <c r="A106" i="16"/>
  <c r="H105" i="16"/>
  <c r="F179" i="1" s="1"/>
  <c r="A105" i="16"/>
  <c r="K104" i="16"/>
  <c r="A104" i="16"/>
  <c r="A103" i="16"/>
  <c r="I102" i="16"/>
  <c r="G130" i="1" s="1"/>
  <c r="A102" i="16"/>
  <c r="I101" i="16"/>
  <c r="G113" i="1" s="1"/>
  <c r="A101" i="16"/>
  <c r="H100" i="16"/>
  <c r="F107" i="1" s="1"/>
  <c r="A100" i="16"/>
  <c r="I99" i="16"/>
  <c r="G106" i="1" s="1"/>
  <c r="A99" i="16"/>
  <c r="I98" i="16"/>
  <c r="G105" i="1" s="1"/>
  <c r="Z105" i="1" s="1"/>
  <c r="A98" i="16"/>
  <c r="A97" i="16"/>
  <c r="A96" i="16"/>
  <c r="A95" i="16"/>
  <c r="I94" i="16"/>
  <c r="G71" i="1" s="1"/>
  <c r="A94" i="16"/>
  <c r="K93" i="16"/>
  <c r="I93" i="16"/>
  <c r="G70" i="1" s="1"/>
  <c r="A93" i="16"/>
  <c r="A92" i="16"/>
  <c r="K91" i="16"/>
  <c r="I91" i="16"/>
  <c r="G31" i="1" s="1"/>
  <c r="A91" i="16"/>
  <c r="J89" i="16"/>
  <c r="J90" i="16" s="1"/>
  <c r="J91" i="16"/>
  <c r="J92" i="16" s="1"/>
  <c r="J93" i="16" s="1"/>
  <c r="J94" i="16" s="1"/>
  <c r="J95" i="16" s="1"/>
  <c r="J96" i="16"/>
  <c r="J97" i="16" s="1"/>
  <c r="J98" i="16" s="1"/>
  <c r="J99" i="16" s="1"/>
  <c r="J100" i="16" s="1"/>
  <c r="J101" i="16" s="1"/>
  <c r="J102" i="16" s="1"/>
  <c r="J103" i="16" s="1"/>
  <c r="J104" i="16" s="1"/>
  <c r="J105" i="16" s="1"/>
  <c r="J106" i="16" s="1"/>
  <c r="J107" i="16" s="1"/>
  <c r="J108" i="16" s="1"/>
  <c r="J109" i="16" s="1"/>
  <c r="J110" i="16" s="1"/>
  <c r="I90" i="16"/>
  <c r="G29" i="1" s="1"/>
  <c r="A90" i="16"/>
  <c r="I89" i="16"/>
  <c r="G8" i="1" s="1"/>
  <c r="A89" i="16"/>
  <c r="L88" i="16"/>
  <c r="L98" i="16"/>
  <c r="D105" i="1" s="1"/>
  <c r="E88" i="16"/>
  <c r="A88" i="16"/>
  <c r="L87" i="16"/>
  <c r="D9" i="1" s="1"/>
  <c r="E87" i="16"/>
  <c r="C87" i="16"/>
  <c r="A87" i="16" s="1"/>
  <c r="L86" i="16"/>
  <c r="D144" i="1" s="1"/>
  <c r="E86" i="16"/>
  <c r="C86" i="16"/>
  <c r="A86" i="16" s="1"/>
  <c r="L85" i="16"/>
  <c r="D118" i="1" s="1"/>
  <c r="D117" i="1" s="1"/>
  <c r="E85" i="16"/>
  <c r="C85" i="16"/>
  <c r="A85" i="16" s="1"/>
  <c r="L84" i="16"/>
  <c r="D112" i="1" s="1"/>
  <c r="E84" i="16"/>
  <c r="C84" i="16"/>
  <c r="A84" i="16" s="1"/>
  <c r="L83" i="16"/>
  <c r="D195" i="1" s="1"/>
  <c r="E83" i="16"/>
  <c r="C83" i="16"/>
  <c r="A83" i="16" s="1"/>
  <c r="L82" i="16"/>
  <c r="D187" i="1" s="1"/>
  <c r="E82" i="16"/>
  <c r="C82" i="16"/>
  <c r="A82" i="16" s="1"/>
  <c r="K81" i="16"/>
  <c r="L78" i="16"/>
  <c r="L80" i="16" s="1"/>
  <c r="D178" i="1" s="1"/>
  <c r="I81" i="16"/>
  <c r="G181" i="1" s="1"/>
  <c r="H79" i="16"/>
  <c r="F175" i="1" s="1"/>
  <c r="A81" i="16"/>
  <c r="K80" i="16"/>
  <c r="A80" i="16"/>
  <c r="K79" i="16"/>
  <c r="A79" i="16"/>
  <c r="J79" i="16"/>
  <c r="J80" i="16" s="1"/>
  <c r="J81" i="16" s="1"/>
  <c r="I79" i="16"/>
  <c r="G175" i="1" s="1"/>
  <c r="E78" i="16"/>
  <c r="A78" i="16"/>
  <c r="L77" i="16"/>
  <c r="D168" i="1" s="1"/>
  <c r="E77" i="16"/>
  <c r="C77" i="16"/>
  <c r="A77" i="16"/>
  <c r="L76" i="16"/>
  <c r="D160" i="1" s="1"/>
  <c r="E76" i="16"/>
  <c r="C76" i="16"/>
  <c r="A76" i="16"/>
  <c r="L75" i="16"/>
  <c r="D164" i="1" s="1"/>
  <c r="D163" i="1" s="1"/>
  <c r="E75" i="16"/>
  <c r="C75" i="16"/>
  <c r="A75" i="16"/>
  <c r="L74" i="16"/>
  <c r="D154" i="1" s="1"/>
  <c r="E74" i="16"/>
  <c r="C74" i="16"/>
  <c r="A74" i="16"/>
  <c r="L73" i="16"/>
  <c r="D147" i="1" s="1"/>
  <c r="E73" i="16"/>
  <c r="C73" i="16"/>
  <c r="A73" i="16"/>
  <c r="L72" i="16"/>
  <c r="D133" i="1" s="1"/>
  <c r="E72" i="16"/>
  <c r="C72" i="16"/>
  <c r="A72" i="16"/>
  <c r="L71" i="16"/>
  <c r="D129" i="1" s="1"/>
  <c r="E71" i="16"/>
  <c r="C71" i="16"/>
  <c r="A71" i="16"/>
  <c r="K70" i="16"/>
  <c r="L59" i="16"/>
  <c r="A70" i="16"/>
  <c r="K69" i="16"/>
  <c r="A69" i="16"/>
  <c r="K68" i="16"/>
  <c r="A68" i="16"/>
  <c r="A67" i="16"/>
  <c r="K66" i="16"/>
  <c r="A66" i="16"/>
  <c r="K65" i="16"/>
  <c r="A65" i="16"/>
  <c r="K64" i="16"/>
  <c r="A64" i="16"/>
  <c r="A63" i="16"/>
  <c r="K62" i="16"/>
  <c r="A62" i="16"/>
  <c r="K61" i="16"/>
  <c r="A61" i="16"/>
  <c r="K60" i="16"/>
  <c r="A60" i="16"/>
  <c r="K67" i="16"/>
  <c r="J67" i="16"/>
  <c r="E59" i="16"/>
  <c r="A59" i="16"/>
  <c r="L58" i="16"/>
  <c r="D69" i="1" s="1"/>
  <c r="E58" i="16"/>
  <c r="C58" i="16"/>
  <c r="L57" i="16"/>
  <c r="D68" i="1" s="1"/>
  <c r="E57" i="16"/>
  <c r="C57" i="16"/>
  <c r="A57" i="16" s="1"/>
  <c r="L56" i="16"/>
  <c r="D67" i="1" s="1"/>
  <c r="E56" i="16"/>
  <c r="C56" i="16"/>
  <c r="A56" i="16" s="1"/>
  <c r="L55" i="16"/>
  <c r="D101" i="1" s="1"/>
  <c r="E55" i="16"/>
  <c r="C55" i="16"/>
  <c r="A55" i="16" s="1"/>
  <c r="C54" i="16"/>
  <c r="A54" i="16" s="1"/>
  <c r="C53" i="16"/>
  <c r="A53" i="16" s="1"/>
  <c r="C52" i="16"/>
  <c r="A52" i="16"/>
  <c r="C51" i="16"/>
  <c r="A51" i="16" s="1"/>
  <c r="C50" i="16"/>
  <c r="A50" i="16" s="1"/>
  <c r="C49" i="16"/>
  <c r="A49" i="16" s="1"/>
  <c r="C48" i="16"/>
  <c r="A48" i="16"/>
  <c r="C47" i="16"/>
  <c r="A47" i="16" s="1"/>
  <c r="C46" i="16"/>
  <c r="A46" i="16" s="1"/>
  <c r="C45" i="16"/>
  <c r="A45" i="16" s="1"/>
  <c r="L44" i="16"/>
  <c r="D116" i="1" s="1"/>
  <c r="D115" i="1" s="1"/>
  <c r="E44" i="16"/>
  <c r="C44" i="16"/>
  <c r="A44" i="16" s="1"/>
  <c r="L43" i="16"/>
  <c r="D171" i="1" s="1"/>
  <c r="D170" i="1" s="1"/>
  <c r="E43" i="16"/>
  <c r="C43" i="16"/>
  <c r="A43" i="16" s="1"/>
  <c r="L42" i="16"/>
  <c r="D159" i="1" s="1"/>
  <c r="D158" i="1" s="1"/>
  <c r="D157" i="1" s="1"/>
  <c r="E42" i="16"/>
  <c r="C42" i="16"/>
  <c r="A42" i="16" s="1"/>
  <c r="L41" i="16"/>
  <c r="D152" i="1" s="1"/>
  <c r="E41" i="16"/>
  <c r="C41" i="16"/>
  <c r="A41" i="16" s="1"/>
  <c r="L40" i="16"/>
  <c r="D135" i="1" s="1"/>
  <c r="E40" i="16"/>
  <c r="C40" i="16"/>
  <c r="A40" i="16" s="1"/>
  <c r="L39" i="16"/>
  <c r="D134" i="1" s="1"/>
  <c r="E39" i="16"/>
  <c r="C39" i="16"/>
  <c r="A39" i="16" s="1"/>
  <c r="L38" i="16"/>
  <c r="D104" i="1" s="1"/>
  <c r="E38" i="16"/>
  <c r="C38" i="16"/>
  <c r="A38" i="16" s="1"/>
  <c r="L37" i="16"/>
  <c r="D103" i="1" s="1"/>
  <c r="E37" i="16"/>
  <c r="C37" i="16"/>
  <c r="A37" i="16" s="1"/>
  <c r="L36" i="16"/>
  <c r="D102" i="1" s="1"/>
  <c r="E36" i="16"/>
  <c r="C36" i="16"/>
  <c r="A36" i="16" s="1"/>
  <c r="L35" i="16"/>
  <c r="D39" i="1" s="1"/>
  <c r="E35" i="16"/>
  <c r="C35" i="16"/>
  <c r="A35" i="16" s="1"/>
  <c r="L34" i="16"/>
  <c r="D19" i="1" s="1"/>
  <c r="E34" i="16"/>
  <c r="C34" i="16"/>
  <c r="A34" i="16" s="1"/>
  <c r="L33" i="16"/>
  <c r="D18" i="1" s="1"/>
  <c r="D17" i="1" s="1"/>
  <c r="D16" i="1" s="1"/>
  <c r="E33" i="16"/>
  <c r="C33" i="16"/>
  <c r="A33" i="16" s="1"/>
  <c r="L32" i="16"/>
  <c r="D12" i="1" s="1"/>
  <c r="D10" i="1" s="1"/>
  <c r="E32" i="16"/>
  <c r="C32" i="16"/>
  <c r="A32" i="16" s="1"/>
  <c r="L31" i="16"/>
  <c r="D59" i="1" s="1"/>
  <c r="E31" i="16"/>
  <c r="C31" i="16"/>
  <c r="A31" i="16" s="1"/>
  <c r="L30" i="16"/>
  <c r="D58" i="1" s="1"/>
  <c r="E30" i="16"/>
  <c r="C30" i="16"/>
  <c r="A30" i="16" s="1"/>
  <c r="L29" i="16"/>
  <c r="D38" i="1" s="1"/>
  <c r="E29" i="16"/>
  <c r="C29" i="16"/>
  <c r="A29" i="16" s="1"/>
  <c r="L28" i="16"/>
  <c r="D43" i="1" s="1"/>
  <c r="E28" i="16"/>
  <c r="C28" i="16"/>
  <c r="A28" i="16" s="1"/>
  <c r="L27" i="16"/>
  <c r="D57" i="1" s="1"/>
  <c r="E27" i="16"/>
  <c r="C27" i="16"/>
  <c r="A27" i="16" s="1"/>
  <c r="L26" i="16"/>
  <c r="D56" i="1" s="1"/>
  <c r="E26" i="16"/>
  <c r="C26" i="16"/>
  <c r="A26" i="16" s="1"/>
  <c r="L25" i="16"/>
  <c r="D55" i="1" s="1"/>
  <c r="E25" i="16"/>
  <c r="C25" i="16"/>
  <c r="A25" i="16" s="1"/>
  <c r="L24" i="16"/>
  <c r="D54" i="1" s="1"/>
  <c r="E24" i="16"/>
  <c r="C24" i="16"/>
  <c r="A24" i="16" s="1"/>
  <c r="L23" i="16"/>
  <c r="D53" i="1" s="1"/>
  <c r="E23" i="16"/>
  <c r="C23" i="16"/>
  <c r="A23" i="16" s="1"/>
  <c r="L22" i="16"/>
  <c r="D52" i="1" s="1"/>
  <c r="E22" i="16"/>
  <c r="C22" i="16"/>
  <c r="A22" i="16" s="1"/>
  <c r="L21" i="16"/>
  <c r="D51" i="1" s="1"/>
  <c r="E21" i="16"/>
  <c r="C21" i="16"/>
  <c r="A21" i="16" s="1"/>
  <c r="L20" i="16"/>
  <c r="D50" i="1" s="1"/>
  <c r="E20" i="16"/>
  <c r="C20" i="16"/>
  <c r="A20" i="16" s="1"/>
  <c r="L19" i="16"/>
  <c r="D49" i="1" s="1"/>
  <c r="E19" i="16"/>
  <c r="C19" i="16"/>
  <c r="A19" i="16" s="1"/>
  <c r="L18" i="16"/>
  <c r="D48" i="1" s="1"/>
  <c r="E18" i="16"/>
  <c r="C18" i="16"/>
  <c r="A18" i="16" s="1"/>
  <c r="L17" i="16"/>
  <c r="D47" i="1" s="1"/>
  <c r="E17" i="16"/>
  <c r="C17" i="16"/>
  <c r="A17" i="16" s="1"/>
  <c r="L16" i="16"/>
  <c r="D46" i="1" s="1"/>
  <c r="E16" i="16"/>
  <c r="C16" i="16"/>
  <c r="A16" i="16" s="1"/>
  <c r="L15" i="16"/>
  <c r="D45" i="1" s="1"/>
  <c r="E15" i="16"/>
  <c r="C15" i="16"/>
  <c r="A15" i="16" s="1"/>
  <c r="L14" i="16"/>
  <c r="D111" i="1" s="1"/>
  <c r="E14" i="16"/>
  <c r="C14" i="16"/>
  <c r="A14" i="16" s="1"/>
  <c r="L13" i="16"/>
  <c r="D141" i="1" s="1"/>
  <c r="E13" i="16"/>
  <c r="C13" i="16"/>
  <c r="A13" i="16" s="1"/>
  <c r="L12" i="16"/>
  <c r="D140" i="1" s="1"/>
  <c r="E12" i="16"/>
  <c r="C12" i="16"/>
  <c r="A12" i="16" s="1"/>
  <c r="L11" i="16"/>
  <c r="D139" i="1" s="1"/>
  <c r="E11" i="16"/>
  <c r="C11" i="16"/>
  <c r="L10" i="16"/>
  <c r="D66" i="1" s="1"/>
  <c r="E10" i="16"/>
  <c r="C10" i="16"/>
  <c r="A10" i="16" s="1"/>
  <c r="L9" i="16"/>
  <c r="D65" i="1" s="1"/>
  <c r="E9" i="16"/>
  <c r="C9" i="16"/>
  <c r="L8" i="16"/>
  <c r="D33" i="1" s="1"/>
  <c r="D32" i="1" s="1"/>
  <c r="E8" i="16"/>
  <c r="C8" i="16"/>
  <c r="H150" i="19"/>
  <c r="H140" i="19"/>
  <c r="H96" i="19"/>
  <c r="H63" i="19"/>
  <c r="H45" i="19"/>
  <c r="H17" i="19"/>
  <c r="K81" i="19"/>
  <c r="I81" i="19" s="1"/>
  <c r="H59" i="16" s="1"/>
  <c r="V29" i="1"/>
  <c r="R19" i="1"/>
  <c r="V30" i="1"/>
  <c r="V19" i="1"/>
  <c r="J31" i="1"/>
  <c r="V31" i="1"/>
  <c r="V43" i="1"/>
  <c r="M25" i="1"/>
  <c r="R29" i="1"/>
  <c r="J30" i="1"/>
  <c r="N31" i="1"/>
  <c r="J69" i="1"/>
  <c r="N19" i="1"/>
  <c r="N29" i="1"/>
  <c r="J19" i="1"/>
  <c r="J40" i="1"/>
  <c r="AC47" i="1"/>
  <c r="J65" i="1"/>
  <c r="M70" i="1"/>
  <c r="N70" i="1"/>
  <c r="N74" i="1"/>
  <c r="N49" i="1"/>
  <c r="N57" i="1"/>
  <c r="H65" i="1"/>
  <c r="N65" i="1"/>
  <c r="V65" i="1"/>
  <c r="W65" i="1" s="1"/>
  <c r="N69" i="1"/>
  <c r="V69" i="1"/>
  <c r="J49" i="1"/>
  <c r="U55" i="1"/>
  <c r="J57" i="1"/>
  <c r="R72" i="1"/>
  <c r="N72" i="1"/>
  <c r="J75" i="1"/>
  <c r="U81" i="1"/>
  <c r="AC81" i="1" s="1"/>
  <c r="R65" i="1"/>
  <c r="R69" i="1"/>
  <c r="J70" i="1"/>
  <c r="Q70" i="1"/>
  <c r="J77" i="1"/>
  <c r="N78" i="1"/>
  <c r="H80" i="1"/>
  <c r="N80" i="1"/>
  <c r="R80" i="1"/>
  <c r="J83" i="1"/>
  <c r="AD83" i="1" s="1"/>
  <c r="J85" i="1"/>
  <c r="N88" i="1"/>
  <c r="R88" i="1"/>
  <c r="M92" i="1"/>
  <c r="U93" i="1"/>
  <c r="W93" i="1" s="1"/>
  <c r="M94" i="1"/>
  <c r="N105" i="1"/>
  <c r="Q91" i="1"/>
  <c r="V93" i="1"/>
  <c r="U88" i="1"/>
  <c r="U92" i="1"/>
  <c r="U94" i="1"/>
  <c r="E100" i="1"/>
  <c r="E63" i="1"/>
  <c r="E44" i="1" s="1"/>
  <c r="V107" i="1"/>
  <c r="V113" i="1"/>
  <c r="V105" i="1"/>
  <c r="J104" i="1"/>
  <c r="V104" i="1"/>
  <c r="R105" i="1"/>
  <c r="J106" i="1"/>
  <c r="M107" i="1"/>
  <c r="N116" i="1"/>
  <c r="N115" i="1" s="1"/>
  <c r="Q113" i="1"/>
  <c r="R116" i="1"/>
  <c r="R115" i="1"/>
  <c r="G115" i="1"/>
  <c r="V106" i="1"/>
  <c r="U112" i="1"/>
  <c r="J105" i="1"/>
  <c r="J114" i="1"/>
  <c r="AD114" i="1" s="1"/>
  <c r="J116" i="1"/>
  <c r="M123" i="1"/>
  <c r="V130" i="1"/>
  <c r="V142" i="1"/>
  <c r="N155" i="1"/>
  <c r="M129" i="1"/>
  <c r="J130" i="1"/>
  <c r="M131" i="1"/>
  <c r="U141" i="1"/>
  <c r="AC141" i="1" s="1"/>
  <c r="J143" i="1"/>
  <c r="Q143" i="1"/>
  <c r="S143" i="1" s="1"/>
  <c r="R155" i="1"/>
  <c r="U160" i="1"/>
  <c r="V172" i="1"/>
  <c r="N142" i="1"/>
  <c r="N143" i="1"/>
  <c r="H143" i="1"/>
  <c r="U143" i="1"/>
  <c r="W143" i="1" s="1"/>
  <c r="V155" i="1"/>
  <c r="N172" i="1"/>
  <c r="J148" i="1"/>
  <c r="H155" i="1"/>
  <c r="J164" i="1"/>
  <c r="E170" i="1"/>
  <c r="E165" i="1"/>
  <c r="E156" i="1" s="1"/>
  <c r="N178" i="1"/>
  <c r="J172" i="1"/>
  <c r="J155" i="1"/>
  <c r="G177" i="1"/>
  <c r="U179" i="1"/>
  <c r="J188" i="1"/>
  <c r="G180" i="1"/>
  <c r="R181" i="1"/>
  <c r="N181" i="1"/>
  <c r="N180" i="1"/>
  <c r="J175" i="1"/>
  <c r="J178" i="1"/>
  <c r="J181" i="1"/>
  <c r="J180" i="1" s="1"/>
  <c r="R188" i="1"/>
  <c r="H188" i="1"/>
  <c r="U191" i="1"/>
  <c r="U205" i="1"/>
  <c r="U207" i="1"/>
  <c r="V204" i="1"/>
  <c r="Q205" i="1"/>
  <c r="M198" i="1"/>
  <c r="R204" i="1"/>
  <c r="J205" i="1"/>
  <c r="H206" i="1"/>
  <c r="N204" i="1"/>
  <c r="N206" i="1"/>
  <c r="V205" i="1"/>
  <c r="J204" i="1"/>
  <c r="J203" i="1" s="1"/>
  <c r="J206" i="1"/>
  <c r="F69" i="16"/>
  <c r="F70" i="16"/>
  <c r="F65" i="16"/>
  <c r="F66" i="16"/>
  <c r="F62" i="16"/>
  <c r="F67" i="16"/>
  <c r="A8" i="16"/>
  <c r="F64" i="16"/>
  <c r="F80" i="16"/>
  <c r="F81" i="16"/>
  <c r="F79" i="16"/>
  <c r="J68" i="16"/>
  <c r="J64" i="16"/>
  <c r="J60" i="16"/>
  <c r="J69" i="16"/>
  <c r="J65" i="16"/>
  <c r="J61" i="16"/>
  <c r="J70" i="16"/>
  <c r="J66" i="16"/>
  <c r="J62" i="16"/>
  <c r="F60" i="16"/>
  <c r="J63" i="16"/>
  <c r="F68" i="16"/>
  <c r="H107" i="16"/>
  <c r="F207" i="1" s="1"/>
  <c r="H103" i="16"/>
  <c r="F142" i="1" s="1"/>
  <c r="H99" i="16"/>
  <c r="F106" i="1" s="1"/>
  <c r="H95" i="16"/>
  <c r="F72" i="1" s="1"/>
  <c r="H110" i="16"/>
  <c r="F188" i="1" s="1"/>
  <c r="H102" i="16"/>
  <c r="F130" i="1" s="1"/>
  <c r="H94" i="16"/>
  <c r="F71" i="1" s="1"/>
  <c r="H89" i="16"/>
  <c r="F8" i="1" s="1"/>
  <c r="H109" i="16"/>
  <c r="F205" i="1" s="1"/>
  <c r="H104" i="16"/>
  <c r="F148" i="1" s="1"/>
  <c r="H101" i="16"/>
  <c r="F113" i="1" s="1"/>
  <c r="H96" i="16"/>
  <c r="F73" i="1" s="1"/>
  <c r="H93" i="16"/>
  <c r="F70" i="1" s="1"/>
  <c r="H90" i="16"/>
  <c r="F29" i="1" s="1"/>
  <c r="H108" i="16"/>
  <c r="F206" i="1" s="1"/>
  <c r="H106" i="16"/>
  <c r="F196" i="1" s="1"/>
  <c r="H196" i="1" s="1"/>
  <c r="H98" i="16"/>
  <c r="F105" i="1" s="1"/>
  <c r="H91" i="16"/>
  <c r="F31" i="1" s="1"/>
  <c r="L103" i="16"/>
  <c r="D142" i="1" s="1"/>
  <c r="L99" i="16"/>
  <c r="D106" i="1" s="1"/>
  <c r="L95" i="16"/>
  <c r="D72" i="1" s="1"/>
  <c r="L105" i="16"/>
  <c r="D179" i="1" s="1"/>
  <c r="L100" i="16"/>
  <c r="D107" i="1" s="1"/>
  <c r="L97" i="16"/>
  <c r="D74" i="1" s="1"/>
  <c r="L89" i="16"/>
  <c r="D8" i="1" s="1"/>
  <c r="D6" i="1" s="1"/>
  <c r="L110" i="16"/>
  <c r="D188" i="1" s="1"/>
  <c r="L102" i="16"/>
  <c r="D130" i="1" s="1"/>
  <c r="L90" i="16"/>
  <c r="D29" i="1" s="1"/>
  <c r="D24" i="1" s="1"/>
  <c r="L109" i="16"/>
  <c r="D205" i="1" s="1"/>
  <c r="L104" i="16"/>
  <c r="D148" i="1" s="1"/>
  <c r="L96" i="16"/>
  <c r="D73" i="1" s="1"/>
  <c r="L93" i="16"/>
  <c r="D70" i="1" s="1"/>
  <c r="L91" i="16"/>
  <c r="D31" i="1" s="1"/>
  <c r="H92" i="16"/>
  <c r="F41" i="1" s="1"/>
  <c r="H97" i="16"/>
  <c r="F74" i="1" s="1"/>
  <c r="M74" i="1" s="1"/>
  <c r="L106" i="16"/>
  <c r="D196" i="1" s="1"/>
  <c r="K63" i="16"/>
  <c r="H68" i="16"/>
  <c r="F192" i="1" s="1"/>
  <c r="I80" i="16"/>
  <c r="G178" i="1" s="1"/>
  <c r="I108" i="16"/>
  <c r="G206" i="1" s="1"/>
  <c r="I104" i="16"/>
  <c r="G148" i="1" s="1"/>
  <c r="I100" i="16"/>
  <c r="G107" i="1" s="1"/>
  <c r="I96" i="16"/>
  <c r="G73" i="1" s="1"/>
  <c r="I92" i="16"/>
  <c r="G41" i="1" s="1"/>
  <c r="K90" i="16"/>
  <c r="F93" i="16"/>
  <c r="I95" i="16"/>
  <c r="G72" i="1" s="1"/>
  <c r="I97" i="16"/>
  <c r="G74" i="1" s="1"/>
  <c r="K99" i="16"/>
  <c r="F101" i="16"/>
  <c r="I103" i="16"/>
  <c r="G142" i="1" s="1"/>
  <c r="Z142" i="1" s="1"/>
  <c r="I105" i="16"/>
  <c r="G179" i="1" s="1"/>
  <c r="K107" i="16"/>
  <c r="I122" i="16"/>
  <c r="G78" i="1" s="1"/>
  <c r="K124" i="16"/>
  <c r="L63" i="16"/>
  <c r="D167" i="1" s="1"/>
  <c r="D166" i="1" s="1"/>
  <c r="D165" i="1" s="1"/>
  <c r="F106" i="16"/>
  <c r="F98" i="16"/>
  <c r="F89" i="16"/>
  <c r="K89" i="16"/>
  <c r="K92" i="16"/>
  <c r="K97" i="16"/>
  <c r="F99" i="16"/>
  <c r="K100" i="16"/>
  <c r="K105" i="16"/>
  <c r="I123" i="16"/>
  <c r="G79" i="1" s="1"/>
  <c r="L124" i="16"/>
  <c r="D80" i="1" s="1"/>
  <c r="K130" i="16"/>
  <c r="K132" i="16"/>
  <c r="L129" i="16"/>
  <c r="L142" i="16"/>
  <c r="D95" i="1" s="1"/>
  <c r="L141" i="16"/>
  <c r="D94" i="1" s="1"/>
  <c r="K141" i="16"/>
  <c r="K110" i="16"/>
  <c r="K106" i="16"/>
  <c r="K102" i="16"/>
  <c r="K98" i="16"/>
  <c r="K94" i="16"/>
  <c r="K95" i="16"/>
  <c r="K103" i="16"/>
  <c r="K136" i="16"/>
  <c r="L133" i="16"/>
  <c r="L139" i="16"/>
  <c r="D93" i="1" s="1"/>
  <c r="K138" i="16"/>
  <c r="K134" i="16"/>
  <c r="K135" i="16"/>
  <c r="K139" i="16"/>
  <c r="F132" i="16"/>
  <c r="F134" i="16"/>
  <c r="H135" i="16"/>
  <c r="F89" i="1" s="1"/>
  <c r="H139" i="16"/>
  <c r="F93" i="1" s="1"/>
  <c r="H141" i="16"/>
  <c r="F94" i="1" s="1"/>
  <c r="H143" i="16"/>
  <c r="F96" i="1" s="1"/>
  <c r="I51" i="20"/>
  <c r="I38" i="20"/>
  <c r="K38" i="20"/>
  <c r="M38" i="20"/>
  <c r="E36" i="20"/>
  <c r="D36" i="20"/>
  <c r="I39" i="20"/>
  <c r="H39" i="20"/>
  <c r="H37" i="20" s="1"/>
  <c r="H36" i="20" s="1"/>
  <c r="I45" i="20"/>
  <c r="E51" i="20"/>
  <c r="F51" i="20"/>
  <c r="G51" i="20"/>
  <c r="H51" i="20"/>
  <c r="D51" i="20"/>
  <c r="E45" i="20"/>
  <c r="F45" i="20"/>
  <c r="F37" i="20" s="1"/>
  <c r="G45" i="20"/>
  <c r="H45" i="20"/>
  <c r="D45" i="20"/>
  <c r="E39" i="20"/>
  <c r="F39" i="20"/>
  <c r="G39" i="20"/>
  <c r="D39" i="20"/>
  <c r="J163" i="1"/>
  <c r="O65" i="1"/>
  <c r="AD75" i="1"/>
  <c r="S65" i="1"/>
  <c r="AD30" i="1"/>
  <c r="L130" i="16"/>
  <c r="D85" i="1" s="1"/>
  <c r="L137" i="16"/>
  <c r="D91" i="1" s="1"/>
  <c r="L135" i="16"/>
  <c r="D89" i="1" s="1"/>
  <c r="B23" i="15"/>
  <c r="B24" i="20"/>
  <c r="A24" i="20" s="1"/>
  <c r="A23" i="15"/>
  <c r="D9" i="21"/>
  <c r="D10" i="21"/>
  <c r="B28" i="20"/>
  <c r="B25" i="15"/>
  <c r="C28" i="20"/>
  <c r="C27" i="15"/>
  <c r="D27" i="15"/>
  <c r="E27" i="15"/>
  <c r="F27" i="15"/>
  <c r="G27" i="15"/>
  <c r="A27" i="15"/>
  <c r="A26" i="15"/>
  <c r="B24" i="15"/>
  <c r="B8" i="15"/>
  <c r="B9" i="20" s="1"/>
  <c r="A9" i="20" s="1"/>
  <c r="B9" i="15"/>
  <c r="B10" i="20"/>
  <c r="A10" i="20" s="1"/>
  <c r="B10" i="15"/>
  <c r="B11" i="15"/>
  <c r="B12" i="20"/>
  <c r="A12" i="20" s="1"/>
  <c r="B12" i="15"/>
  <c r="A14" i="20"/>
  <c r="B14" i="15"/>
  <c r="B15" i="15"/>
  <c r="B16" i="20" s="1"/>
  <c r="A15" i="15"/>
  <c r="A16" i="20"/>
  <c r="B16" i="15"/>
  <c r="B17" i="20"/>
  <c r="A17" i="20" s="1"/>
  <c r="B17" i="15"/>
  <c r="B18" i="15"/>
  <c r="B19" i="20"/>
  <c r="A19" i="20" s="1"/>
  <c r="B19" i="15"/>
  <c r="B20" i="15"/>
  <c r="B21" i="20"/>
  <c r="A21" i="20" s="1"/>
  <c r="B21" i="15"/>
  <c r="B22" i="15"/>
  <c r="B23" i="20"/>
  <c r="A23" i="20" s="1"/>
  <c r="C10" i="2"/>
  <c r="E10" i="2" s="1"/>
  <c r="D10" i="2"/>
  <c r="A22" i="15"/>
  <c r="B7" i="15"/>
  <c r="A20" i="15"/>
  <c r="B6" i="15"/>
  <c r="B7" i="20"/>
  <c r="J30" i="11"/>
  <c r="A16" i="15"/>
  <c r="A13" i="15"/>
  <c r="A11" i="15"/>
  <c r="A8" i="15"/>
  <c r="A9" i="15"/>
  <c r="F27" i="20"/>
  <c r="AD19" i="1"/>
  <c r="AC65" i="1"/>
  <c r="AD104" i="1"/>
  <c r="AD155" i="1"/>
  <c r="W205" i="1"/>
  <c r="E157" i="1"/>
  <c r="E5" i="1"/>
  <c r="L136" i="16"/>
  <c r="D90" i="1" s="1"/>
  <c r="L134" i="16"/>
  <c r="D88" i="1" s="1"/>
  <c r="A18" i="15"/>
  <c r="AD93" i="1"/>
  <c r="J142" i="16"/>
  <c r="J143" i="16" s="1"/>
  <c r="L144" i="16"/>
  <c r="D97" i="1" s="1"/>
  <c r="AD204" i="1"/>
  <c r="A58" i="16"/>
  <c r="J187" i="16"/>
  <c r="J180" i="16"/>
  <c r="J191" i="16"/>
  <c r="K191" i="16" s="1"/>
  <c r="J196" i="16"/>
  <c r="J176" i="16"/>
  <c r="J177" i="16"/>
  <c r="J206" i="16"/>
  <c r="J175" i="16"/>
  <c r="K175" i="16" s="1"/>
  <c r="AC55" i="1"/>
  <c r="J198" i="16"/>
  <c r="AC123" i="1"/>
  <c r="L138" i="16"/>
  <c r="D92" i="1" s="1"/>
  <c r="F108" i="16"/>
  <c r="F105" i="16"/>
  <c r="F103" i="16"/>
  <c r="F100" i="16"/>
  <c r="F92" i="16"/>
  <c r="F91" i="16"/>
  <c r="F95" i="16"/>
  <c r="F97" i="16"/>
  <c r="F109" i="16"/>
  <c r="F104" i="16"/>
  <c r="F110" i="16"/>
  <c r="F94" i="16"/>
  <c r="F107" i="16"/>
  <c r="F90" i="16"/>
  <c r="F96" i="16"/>
  <c r="F102" i="16"/>
  <c r="L122" i="16"/>
  <c r="D78" i="1" s="1"/>
  <c r="L123" i="16"/>
  <c r="D79" i="1" s="1"/>
  <c r="J81" i="19"/>
  <c r="I59" i="16" s="1"/>
  <c r="A9" i="16"/>
  <c r="J200" i="16"/>
  <c r="J179" i="16"/>
  <c r="J173" i="16"/>
  <c r="J201" i="16"/>
  <c r="J188" i="16"/>
  <c r="J194" i="16"/>
  <c r="J185" i="16"/>
  <c r="O70" i="1"/>
  <c r="H65" i="16"/>
  <c r="F183" i="1" s="1"/>
  <c r="H62" i="16"/>
  <c r="F153" i="1" s="1"/>
  <c r="H67" i="16"/>
  <c r="F191" i="1" s="1"/>
  <c r="L67" i="16"/>
  <c r="D191" i="1" s="1"/>
  <c r="L62" i="16"/>
  <c r="D153" i="1" s="1"/>
  <c r="L69" i="16"/>
  <c r="D200" i="1" s="1"/>
  <c r="D199" i="1" s="1"/>
  <c r="L65" i="16"/>
  <c r="D183" i="1" s="1"/>
  <c r="D182" i="1" s="1"/>
  <c r="L64" i="16"/>
  <c r="D190" i="1" s="1"/>
  <c r="L79" i="16"/>
  <c r="D175" i="1" s="1"/>
  <c r="D174" i="1" s="1"/>
  <c r="L81" i="16"/>
  <c r="D181" i="1" s="1"/>
  <c r="D180" i="1" s="1"/>
  <c r="L107" i="16"/>
  <c r="D207" i="1" s="1"/>
  <c r="L108" i="16"/>
  <c r="D206" i="1" s="1"/>
  <c r="L92" i="16"/>
  <c r="D41" i="1" s="1"/>
  <c r="L94" i="16"/>
  <c r="D71" i="1" s="1"/>
  <c r="L101" i="16"/>
  <c r="D113" i="1" s="1"/>
  <c r="H151" i="19"/>
  <c r="H154" i="19" s="1"/>
  <c r="I154" i="19"/>
  <c r="H81" i="16"/>
  <c r="F181" i="1" s="1"/>
  <c r="H80" i="16"/>
  <c r="F178" i="1" s="1"/>
  <c r="H132" i="16"/>
  <c r="F87" i="1" s="1"/>
  <c r="H131" i="16"/>
  <c r="F86" i="1" s="1"/>
  <c r="H130" i="16"/>
  <c r="F85" i="1" s="1"/>
  <c r="O74" i="1"/>
  <c r="F61" i="16"/>
  <c r="F63" i="16"/>
  <c r="L61" i="16"/>
  <c r="D125" i="1" s="1"/>
  <c r="D124" i="1" s="1"/>
  <c r="H122" i="16"/>
  <c r="F78" i="1" s="1"/>
  <c r="H124" i="16"/>
  <c r="F80" i="1" s="1"/>
  <c r="H123" i="16"/>
  <c r="F79" i="1" s="1"/>
  <c r="K109" i="16"/>
  <c r="K101" i="16"/>
  <c r="K96" i="16"/>
  <c r="K108" i="16"/>
  <c r="K123" i="16"/>
  <c r="K122" i="16"/>
  <c r="E108" i="1"/>
  <c r="E184" i="1"/>
  <c r="D5" i="1"/>
  <c r="E173" i="1"/>
  <c r="F138" i="16"/>
  <c r="D146" i="1"/>
  <c r="D145" i="1" s="1"/>
  <c r="AE210" i="1"/>
  <c r="AF210" i="1" s="1"/>
  <c r="Y192" i="1"/>
  <c r="U206" i="1"/>
  <c r="M207" i="1"/>
  <c r="Q206" i="1"/>
  <c r="D27" i="20" l="1"/>
  <c r="E28" i="20"/>
  <c r="H28" i="20"/>
  <c r="G27" i="20"/>
  <c r="E27" i="20"/>
  <c r="F28" i="20"/>
  <c r="D28" i="20"/>
  <c r="G28" i="20"/>
  <c r="U153" i="1"/>
  <c r="I153" i="1"/>
  <c r="Q153" i="1"/>
  <c r="Y153" i="1"/>
  <c r="M153" i="1"/>
  <c r="B8" i="20"/>
  <c r="A8" i="20" s="1"/>
  <c r="A7" i="15"/>
  <c r="B18" i="20"/>
  <c r="A18" i="20" s="1"/>
  <c r="A17" i="15"/>
  <c r="K179" i="16"/>
  <c r="B20" i="20"/>
  <c r="A20" i="20" s="1"/>
  <c r="A19" i="15"/>
  <c r="A21" i="15"/>
  <c r="B22" i="20"/>
  <c r="A22" i="20" s="1"/>
  <c r="J115" i="1"/>
  <c r="H85" i="1"/>
  <c r="I85" i="1"/>
  <c r="Q85" i="1"/>
  <c r="Y85" i="1"/>
  <c r="M85" i="1"/>
  <c r="U85" i="1"/>
  <c r="Q181" i="1"/>
  <c r="U181" i="1"/>
  <c r="F180" i="1"/>
  <c r="H180" i="1" s="1"/>
  <c r="Y181" i="1"/>
  <c r="I181" i="1"/>
  <c r="M181" i="1"/>
  <c r="H181" i="1"/>
  <c r="A10" i="15"/>
  <c r="B11" i="20"/>
  <c r="A11" i="20" s="1"/>
  <c r="Y79" i="1"/>
  <c r="I79" i="1"/>
  <c r="M79" i="1"/>
  <c r="U79" i="1"/>
  <c r="H79" i="1"/>
  <c r="Q79" i="1"/>
  <c r="Y86" i="1"/>
  <c r="I86" i="1"/>
  <c r="Q86" i="1"/>
  <c r="U86" i="1"/>
  <c r="M86" i="1"/>
  <c r="M183" i="1"/>
  <c r="F182" i="1"/>
  <c r="I183" i="1"/>
  <c r="Y183" i="1"/>
  <c r="U183" i="1"/>
  <c r="I70" i="16"/>
  <c r="G35" i="1" s="1"/>
  <c r="I66" i="16"/>
  <c r="G186" i="1" s="1"/>
  <c r="I62" i="16"/>
  <c r="G153" i="1" s="1"/>
  <c r="I60" i="16"/>
  <c r="G121" i="1" s="1"/>
  <c r="I65" i="16"/>
  <c r="G183" i="1" s="1"/>
  <c r="H183" i="1" s="1"/>
  <c r="I64" i="16"/>
  <c r="G190" i="1" s="1"/>
  <c r="I67" i="16"/>
  <c r="G191" i="1" s="1"/>
  <c r="I61" i="16"/>
  <c r="G125" i="1" s="1"/>
  <c r="I69" i="16"/>
  <c r="G200" i="1" s="1"/>
  <c r="I68" i="16"/>
  <c r="G192" i="1" s="1"/>
  <c r="I63" i="16"/>
  <c r="G167" i="1" s="1"/>
  <c r="G8" i="15"/>
  <c r="B13" i="20"/>
  <c r="A13" i="20" s="1"/>
  <c r="A12" i="15"/>
  <c r="B26" i="20"/>
  <c r="A26" i="20" s="1"/>
  <c r="A25" i="15"/>
  <c r="I192" i="1"/>
  <c r="U192" i="1"/>
  <c r="Q192" i="1"/>
  <c r="M192" i="1"/>
  <c r="H192" i="1"/>
  <c r="I41" i="1"/>
  <c r="Y41" i="1"/>
  <c r="Q41" i="1"/>
  <c r="U41" i="1"/>
  <c r="M41" i="1"/>
  <c r="Q31" i="1"/>
  <c r="U31" i="1"/>
  <c r="W31" i="1" s="1"/>
  <c r="Y31" i="1"/>
  <c r="I31" i="1"/>
  <c r="H31" i="1"/>
  <c r="U29" i="1"/>
  <c r="W29" i="1" s="1"/>
  <c r="Y29" i="1"/>
  <c r="I29" i="1"/>
  <c r="H29" i="1"/>
  <c r="Q29" i="1"/>
  <c r="S29" i="1" s="1"/>
  <c r="M29" i="1"/>
  <c r="O29" i="1" s="1"/>
  <c r="I148" i="1"/>
  <c r="Q148" i="1"/>
  <c r="M148" i="1"/>
  <c r="H148" i="1"/>
  <c r="Y148" i="1"/>
  <c r="U148" i="1"/>
  <c r="I130" i="1"/>
  <c r="U130" i="1"/>
  <c r="F128" i="1"/>
  <c r="Q130" i="1"/>
  <c r="M130" i="1"/>
  <c r="Y130" i="1"/>
  <c r="H130" i="1"/>
  <c r="Y142" i="1"/>
  <c r="AA142" i="1" s="1"/>
  <c r="I142" i="1"/>
  <c r="Q142" i="1"/>
  <c r="U142" i="1"/>
  <c r="W142" i="1" s="1"/>
  <c r="H142" i="1"/>
  <c r="Q183" i="1"/>
  <c r="M31" i="1"/>
  <c r="O31" i="1" s="1"/>
  <c r="H60" i="16"/>
  <c r="F121" i="1" s="1"/>
  <c r="H69" i="16"/>
  <c r="F200" i="1" s="1"/>
  <c r="H61" i="16"/>
  <c r="F125" i="1" s="1"/>
  <c r="H66" i="16"/>
  <c r="F186" i="1" s="1"/>
  <c r="H63" i="16"/>
  <c r="F167" i="1" s="1"/>
  <c r="H64" i="16"/>
  <c r="F190" i="1" s="1"/>
  <c r="A11" i="16"/>
  <c r="F15" i="15" s="1"/>
  <c r="J205" i="16"/>
  <c r="K205" i="16" s="1"/>
  <c r="L205" i="16" s="1"/>
  <c r="J195" i="16"/>
  <c r="K195" i="16" s="1"/>
  <c r="J203" i="16"/>
  <c r="J183" i="16"/>
  <c r="D37" i="1"/>
  <c r="D151" i="1"/>
  <c r="D150" i="1" s="1"/>
  <c r="D189" i="1"/>
  <c r="H70" i="16"/>
  <c r="F35" i="1" s="1"/>
  <c r="J189" i="16"/>
  <c r="J193" i="16"/>
  <c r="K193" i="16" s="1"/>
  <c r="J184" i="16"/>
  <c r="J197" i="16"/>
  <c r="F36" i="20"/>
  <c r="R180" i="1"/>
  <c r="AD105" i="1"/>
  <c r="Y78" i="1"/>
  <c r="Q78" i="1"/>
  <c r="I78" i="1"/>
  <c r="M78" i="1"/>
  <c r="O78" i="1" s="1"/>
  <c r="H78" i="1"/>
  <c r="U78" i="1"/>
  <c r="I178" i="1"/>
  <c r="U178" i="1"/>
  <c r="F177" i="1"/>
  <c r="H177" i="1" s="1"/>
  <c r="Q178" i="1"/>
  <c r="Y178" i="1"/>
  <c r="M178" i="1"/>
  <c r="H178" i="1"/>
  <c r="Q191" i="1"/>
  <c r="M191" i="1"/>
  <c r="I191" i="1"/>
  <c r="Y191" i="1"/>
  <c r="H191" i="1"/>
  <c r="E4" i="1"/>
  <c r="G13" i="15"/>
  <c r="E13" i="15"/>
  <c r="Y196" i="1"/>
  <c r="AA196" i="1" s="1"/>
  <c r="Q196" i="1"/>
  <c r="I196" i="1"/>
  <c r="U196" i="1"/>
  <c r="M196" i="1"/>
  <c r="I73" i="1"/>
  <c r="Y73" i="1"/>
  <c r="AA73" i="1" s="1"/>
  <c r="Q73" i="1"/>
  <c r="U73" i="1"/>
  <c r="H73" i="1"/>
  <c r="M73" i="1"/>
  <c r="I8" i="1"/>
  <c r="Q8" i="1"/>
  <c r="H8" i="1"/>
  <c r="M8" i="1"/>
  <c r="I72" i="1"/>
  <c r="Y72" i="1"/>
  <c r="M72" i="1"/>
  <c r="O72" i="1" s="1"/>
  <c r="Q72" i="1"/>
  <c r="S72" i="1" s="1"/>
  <c r="H72" i="1"/>
  <c r="U72" i="1"/>
  <c r="G11" i="15"/>
  <c r="E11" i="15"/>
  <c r="M142" i="1"/>
  <c r="O142" i="1" s="1"/>
  <c r="H41" i="1"/>
  <c r="Z71" i="1"/>
  <c r="V71" i="1"/>
  <c r="N71" i="1"/>
  <c r="R71" i="1"/>
  <c r="J71" i="1"/>
  <c r="V196" i="1"/>
  <c r="Z196" i="1"/>
  <c r="N196" i="1"/>
  <c r="R196" i="1"/>
  <c r="J196" i="1"/>
  <c r="J202" i="16"/>
  <c r="K201" i="16" s="1"/>
  <c r="J181" i="16"/>
  <c r="K181" i="16" s="1"/>
  <c r="J182" i="16"/>
  <c r="J174" i="16"/>
  <c r="J178" i="16"/>
  <c r="K176" i="16" s="1"/>
  <c r="J192" i="16"/>
  <c r="K192" i="16" s="1"/>
  <c r="J186" i="16"/>
  <c r="K186" i="16" s="1"/>
  <c r="J172" i="16"/>
  <c r="D138" i="1"/>
  <c r="D137" i="1" s="1"/>
  <c r="D44" i="1"/>
  <c r="L68" i="16"/>
  <c r="D192" i="1" s="1"/>
  <c r="L70" i="16"/>
  <c r="D35" i="1" s="1"/>
  <c r="D34" i="1" s="1"/>
  <c r="D23" i="1" s="1"/>
  <c r="L66" i="16"/>
  <c r="D186" i="1" s="1"/>
  <c r="D185" i="1" s="1"/>
  <c r="D184" i="1" s="1"/>
  <c r="L60" i="16"/>
  <c r="D121" i="1" s="1"/>
  <c r="D120" i="1" s="1"/>
  <c r="D119" i="1" s="1"/>
  <c r="R175" i="1"/>
  <c r="Z175" i="1"/>
  <c r="N175" i="1"/>
  <c r="AD175" i="1" s="1"/>
  <c r="V175" i="1"/>
  <c r="Y91" i="1"/>
  <c r="I91" i="1"/>
  <c r="M91" i="1"/>
  <c r="U91" i="1"/>
  <c r="B15" i="20"/>
  <c r="A15" i="20" s="1"/>
  <c r="A14" i="15"/>
  <c r="B25" i="20"/>
  <c r="A25" i="20" s="1"/>
  <c r="A24" i="15"/>
  <c r="I96" i="1"/>
  <c r="U96" i="1"/>
  <c r="Y96" i="1"/>
  <c r="Q96" i="1"/>
  <c r="L131" i="16"/>
  <c r="D86" i="1" s="1"/>
  <c r="D64" i="1" s="1"/>
  <c r="D63" i="1" s="1"/>
  <c r="L132" i="16"/>
  <c r="D87" i="1" s="1"/>
  <c r="V79" i="1"/>
  <c r="N79" i="1"/>
  <c r="R79" i="1"/>
  <c r="Z79" i="1"/>
  <c r="R179" i="1"/>
  <c r="Z179" i="1"/>
  <c r="N179" i="1"/>
  <c r="N177" i="1" s="1"/>
  <c r="V179" i="1"/>
  <c r="W179" i="1" s="1"/>
  <c r="H179" i="1"/>
  <c r="J179" i="1"/>
  <c r="J177" i="1" s="1"/>
  <c r="Z74" i="1"/>
  <c r="V74" i="1"/>
  <c r="J74" i="1"/>
  <c r="AD74" i="1" s="1"/>
  <c r="R74" i="1"/>
  <c r="J41" i="1"/>
  <c r="Z41" i="1"/>
  <c r="R41" i="1"/>
  <c r="N41" i="1"/>
  <c r="V41" i="1"/>
  <c r="Z206" i="1"/>
  <c r="V206" i="1"/>
  <c r="G203" i="1"/>
  <c r="R206" i="1"/>
  <c r="J79" i="1"/>
  <c r="D177" i="1"/>
  <c r="D173" i="1" s="1"/>
  <c r="D156" i="1" s="1"/>
  <c r="G86" i="1"/>
  <c r="I132" i="16"/>
  <c r="G87" i="1" s="1"/>
  <c r="G90" i="1"/>
  <c r="I137" i="16"/>
  <c r="Q88" i="1"/>
  <c r="S88" i="1" s="1"/>
  <c r="H88" i="1"/>
  <c r="Y88" i="1"/>
  <c r="AA88" i="1" s="1"/>
  <c r="I88" i="1"/>
  <c r="M88" i="1"/>
  <c r="O88" i="1" s="1"/>
  <c r="Y90" i="1"/>
  <c r="I90" i="1"/>
  <c r="Q90" i="1"/>
  <c r="M90" i="1"/>
  <c r="U90" i="1"/>
  <c r="J190" i="16"/>
  <c r="K190" i="16" s="1"/>
  <c r="J204" i="16"/>
  <c r="J199" i="16"/>
  <c r="G20" i="15"/>
  <c r="G37" i="20"/>
  <c r="G36" i="20" s="1"/>
  <c r="I93" i="1"/>
  <c r="M93" i="1"/>
  <c r="O93" i="1" s="1"/>
  <c r="Y93" i="1"/>
  <c r="AA93" i="1" s="1"/>
  <c r="H93" i="1"/>
  <c r="Q93" i="1"/>
  <c r="S93" i="1" s="1"/>
  <c r="Z78" i="1"/>
  <c r="J78" i="1"/>
  <c r="R78" i="1"/>
  <c r="V78" i="1"/>
  <c r="Z107" i="1"/>
  <c r="N107" i="1"/>
  <c r="O107" i="1" s="1"/>
  <c r="R107" i="1"/>
  <c r="H107" i="1"/>
  <c r="J107" i="1"/>
  <c r="AD107" i="1" s="1"/>
  <c r="M96" i="1"/>
  <c r="AD69" i="1"/>
  <c r="I80" i="1"/>
  <c r="Q80" i="1"/>
  <c r="S80" i="1" s="1"/>
  <c r="Y80" i="1"/>
  <c r="M80" i="1"/>
  <c r="O80" i="1" s="1"/>
  <c r="U80" i="1"/>
  <c r="I87" i="1"/>
  <c r="Y87" i="1"/>
  <c r="Q87" i="1"/>
  <c r="H87" i="1"/>
  <c r="M87" i="1"/>
  <c r="Q94" i="1"/>
  <c r="Y94" i="1"/>
  <c r="I94" i="1"/>
  <c r="V72" i="1"/>
  <c r="Z72" i="1"/>
  <c r="J72" i="1"/>
  <c r="Z73" i="1"/>
  <c r="N73" i="1"/>
  <c r="V73" i="1"/>
  <c r="R73" i="1"/>
  <c r="Z178" i="1"/>
  <c r="V178" i="1"/>
  <c r="V177" i="1" s="1"/>
  <c r="Y105" i="1"/>
  <c r="AA105" i="1" s="1"/>
  <c r="U105" i="1"/>
  <c r="W105" i="1" s="1"/>
  <c r="I105" i="1"/>
  <c r="Q105" i="1"/>
  <c r="S105" i="1" s="1"/>
  <c r="M105" i="1"/>
  <c r="O105" i="1" s="1"/>
  <c r="Y70" i="1"/>
  <c r="I70" i="1"/>
  <c r="H70" i="1"/>
  <c r="M205" i="1"/>
  <c r="O205" i="1" s="1"/>
  <c r="Y205" i="1"/>
  <c r="I205" i="1"/>
  <c r="Y188" i="1"/>
  <c r="AA188" i="1" s="1"/>
  <c r="Q188" i="1"/>
  <c r="S188" i="1" s="1"/>
  <c r="I188" i="1"/>
  <c r="M188" i="1"/>
  <c r="Y207" i="1"/>
  <c r="AA207" i="1" s="1"/>
  <c r="Q207" i="1"/>
  <c r="AC207" i="1" s="1"/>
  <c r="H205" i="1"/>
  <c r="U188" i="1"/>
  <c r="W188" i="1" s="1"/>
  <c r="U87" i="1"/>
  <c r="N8" i="1"/>
  <c r="R8" i="1"/>
  <c r="J8" i="1"/>
  <c r="Z31" i="1"/>
  <c r="R31" i="1"/>
  <c r="AD31" i="1" s="1"/>
  <c r="R70" i="1"/>
  <c r="AD70" i="1" s="1"/>
  <c r="Z70" i="1"/>
  <c r="V70" i="1"/>
  <c r="I107" i="1"/>
  <c r="Q107" i="1"/>
  <c r="S107" i="1" s="1"/>
  <c r="U107" i="1"/>
  <c r="W107" i="1" s="1"/>
  <c r="Y107" i="1"/>
  <c r="R130" i="1"/>
  <c r="N130" i="1"/>
  <c r="AD130" i="1" s="1"/>
  <c r="Z130" i="1"/>
  <c r="R205" i="1"/>
  <c r="S205" i="1" s="1"/>
  <c r="N205" i="1"/>
  <c r="Z205" i="1"/>
  <c r="Z203" i="1" s="1"/>
  <c r="Q95" i="1"/>
  <c r="M95" i="1"/>
  <c r="I95" i="1"/>
  <c r="Y95" i="1"/>
  <c r="U95" i="1"/>
  <c r="Y89" i="1"/>
  <c r="H89" i="1"/>
  <c r="I89" i="1"/>
  <c r="M89" i="1"/>
  <c r="Z148" i="1"/>
  <c r="R148" i="1"/>
  <c r="N148" i="1"/>
  <c r="V148" i="1"/>
  <c r="Y74" i="1"/>
  <c r="I74" i="1"/>
  <c r="Q74" i="1"/>
  <c r="S74" i="1" s="1"/>
  <c r="U74" i="1"/>
  <c r="W74" i="1" s="1"/>
  <c r="I206" i="1"/>
  <c r="Y206" i="1"/>
  <c r="AA206" i="1" s="1"/>
  <c r="M206" i="1"/>
  <c r="O206" i="1" s="1"/>
  <c r="I113" i="1"/>
  <c r="Y113" i="1"/>
  <c r="U113" i="1"/>
  <c r="W113" i="1" s="1"/>
  <c r="H113" i="1"/>
  <c r="Y71" i="1"/>
  <c r="AA71" i="1" s="1"/>
  <c r="Q71" i="1"/>
  <c r="U71" i="1"/>
  <c r="W71" i="1" s="1"/>
  <c r="I71" i="1"/>
  <c r="M71" i="1"/>
  <c r="O71" i="1" s="1"/>
  <c r="H71" i="1"/>
  <c r="Y106" i="1"/>
  <c r="AA106" i="1" s="1"/>
  <c r="I106" i="1"/>
  <c r="Q106" i="1"/>
  <c r="U106" i="1"/>
  <c r="W106" i="1" s="1"/>
  <c r="H106" i="1"/>
  <c r="M106" i="1"/>
  <c r="O106" i="1" s="1"/>
  <c r="H207" i="1"/>
  <c r="R178" i="1"/>
  <c r="J142" i="1"/>
  <c r="AD142" i="1" s="1"/>
  <c r="M113" i="1"/>
  <c r="O113" i="1" s="1"/>
  <c r="R142" i="1"/>
  <c r="H105" i="1"/>
  <c r="Q89" i="1"/>
  <c r="U89" i="1"/>
  <c r="U70" i="1"/>
  <c r="W70" i="1" s="1"/>
  <c r="H74" i="1"/>
  <c r="J73" i="1"/>
  <c r="D110" i="1"/>
  <c r="D109" i="1" s="1"/>
  <c r="D100" i="1"/>
  <c r="Z181" i="1"/>
  <c r="Z180" i="1" s="1"/>
  <c r="V181" i="1"/>
  <c r="V180" i="1" s="1"/>
  <c r="D194" i="1"/>
  <c r="D193" i="1" s="1"/>
  <c r="Z29" i="1"/>
  <c r="J29" i="1"/>
  <c r="N106" i="1"/>
  <c r="Z106" i="1"/>
  <c r="R106" i="1"/>
  <c r="AD106" i="1" s="1"/>
  <c r="Z113" i="1"/>
  <c r="J113" i="1"/>
  <c r="N113" i="1"/>
  <c r="R113" i="1"/>
  <c r="S113" i="1" s="1"/>
  <c r="N188" i="1"/>
  <c r="AD188" i="1" s="1"/>
  <c r="V188" i="1"/>
  <c r="Z188" i="1"/>
  <c r="Z80" i="1"/>
  <c r="J80" i="1"/>
  <c r="V80" i="1"/>
  <c r="Z89" i="1"/>
  <c r="R89" i="1"/>
  <c r="J89" i="1"/>
  <c r="N89" i="1"/>
  <c r="V89" i="1"/>
  <c r="G94" i="1"/>
  <c r="I142" i="16"/>
  <c r="D203" i="1"/>
  <c r="D202" i="1" s="1"/>
  <c r="D201" i="1" s="1"/>
  <c r="I155" i="1"/>
  <c r="M155" i="1"/>
  <c r="O155" i="1" s="1"/>
  <c r="Y155" i="1"/>
  <c r="AA155" i="1" s="1"/>
  <c r="U155" i="1"/>
  <c r="W155" i="1" s="1"/>
  <c r="Q155" i="1"/>
  <c r="S155" i="1" s="1"/>
  <c r="D128" i="1"/>
  <c r="D132" i="1"/>
  <c r="U175" i="1"/>
  <c r="M175" i="1"/>
  <c r="H175" i="1"/>
  <c r="I175" i="1"/>
  <c r="Y179" i="1"/>
  <c r="AA179" i="1" s="1"/>
  <c r="M179" i="1"/>
  <c r="O179" i="1" s="1"/>
  <c r="Q179" i="1"/>
  <c r="Z207" i="1"/>
  <c r="V207" i="1"/>
  <c r="W207" i="1" s="1"/>
  <c r="R207" i="1"/>
  <c r="Z85" i="1"/>
  <c r="V85" i="1"/>
  <c r="R85" i="1"/>
  <c r="AD85" i="1" s="1"/>
  <c r="N85" i="1"/>
  <c r="Z88" i="1"/>
  <c r="J88" i="1"/>
  <c r="V88" i="1"/>
  <c r="W88" i="1" s="1"/>
  <c r="I92" i="1"/>
  <c r="Y92" i="1"/>
  <c r="Q92" i="1"/>
  <c r="Q175" i="1"/>
  <c r="I179" i="1"/>
  <c r="U25" i="1"/>
  <c r="Q25" i="1"/>
  <c r="I25" i="1"/>
  <c r="Z49" i="1"/>
  <c r="R49" i="1"/>
  <c r="Z65" i="1"/>
  <c r="M160" i="1"/>
  <c r="Q160" i="1"/>
  <c r="Y160" i="1"/>
  <c r="I160" i="1"/>
  <c r="I133" i="1"/>
  <c r="Q133" i="1"/>
  <c r="Y133" i="1"/>
  <c r="M133" i="1"/>
  <c r="U133" i="1"/>
  <c r="I112" i="1"/>
  <c r="Y112" i="1"/>
  <c r="Q112" i="1"/>
  <c r="N207" i="1"/>
  <c r="Y175" i="1"/>
  <c r="H27" i="20"/>
  <c r="N43" i="1"/>
  <c r="J43" i="1"/>
  <c r="Z43" i="1"/>
  <c r="Z57" i="1"/>
  <c r="AD57" i="1" s="1"/>
  <c r="V57" i="1"/>
  <c r="V77" i="1"/>
  <c r="Z77" i="1"/>
  <c r="N77" i="1"/>
  <c r="AD77" i="1" s="1"/>
  <c r="I143" i="1"/>
  <c r="Y143" i="1"/>
  <c r="M143" i="1"/>
  <c r="O143" i="1" s="1"/>
  <c r="Y131" i="1"/>
  <c r="Q131" i="1"/>
  <c r="U131" i="1"/>
  <c r="I131" i="1"/>
  <c r="K65" i="1"/>
  <c r="F13" i="1"/>
  <c r="G13" i="1"/>
  <c r="F97" i="1"/>
  <c r="G97" i="1"/>
  <c r="G99" i="1"/>
  <c r="F99" i="1"/>
  <c r="G122" i="1"/>
  <c r="F122" i="1"/>
  <c r="F19" i="1"/>
  <c r="J73" i="17"/>
  <c r="J72" i="17" s="1"/>
  <c r="K76" i="17"/>
  <c r="F69" i="1"/>
  <c r="F67" i="1"/>
  <c r="G67" i="1"/>
  <c r="F60" i="1"/>
  <c r="G60" i="1"/>
  <c r="F28" i="1"/>
  <c r="G28" i="1"/>
  <c r="F26" i="1"/>
  <c r="F24" i="1" s="1"/>
  <c r="G26" i="1"/>
  <c r="F21" i="1"/>
  <c r="G21" i="1"/>
  <c r="F11" i="1"/>
  <c r="G11" i="1"/>
  <c r="V116" i="1"/>
  <c r="V115" i="1" s="1"/>
  <c r="Z116" i="1"/>
  <c r="Z115" i="1" s="1"/>
  <c r="G159" i="1"/>
  <c r="F159" i="1"/>
  <c r="G135" i="1"/>
  <c r="F135" i="1"/>
  <c r="G102" i="1"/>
  <c r="F102" i="1"/>
  <c r="G12" i="1"/>
  <c r="F12" i="1"/>
  <c r="F58" i="1"/>
  <c r="G58" i="1"/>
  <c r="F43" i="1"/>
  <c r="F56" i="1"/>
  <c r="G56" i="1"/>
  <c r="F54" i="1"/>
  <c r="G54" i="1"/>
  <c r="F52" i="1"/>
  <c r="G52" i="1"/>
  <c r="F50" i="1"/>
  <c r="G50" i="1"/>
  <c r="F48" i="1"/>
  <c r="G48" i="1"/>
  <c r="F46" i="1"/>
  <c r="G46" i="1"/>
  <c r="G111" i="1"/>
  <c r="F111" i="1"/>
  <c r="G140" i="1"/>
  <c r="F140" i="1"/>
  <c r="G66" i="1"/>
  <c r="F66" i="1"/>
  <c r="G168" i="1"/>
  <c r="F168" i="1"/>
  <c r="R164" i="1"/>
  <c r="R163" i="1" s="1"/>
  <c r="AD163" i="1" s="1"/>
  <c r="Z164" i="1"/>
  <c r="Z163" i="1" s="1"/>
  <c r="G147" i="1"/>
  <c r="F147" i="1"/>
  <c r="G9" i="1"/>
  <c r="F9" i="1"/>
  <c r="F6" i="1" s="1"/>
  <c r="G118" i="1"/>
  <c r="F118" i="1"/>
  <c r="G195" i="1"/>
  <c r="F195" i="1"/>
  <c r="G76" i="1"/>
  <c r="F76" i="1"/>
  <c r="F62" i="1"/>
  <c r="G62" i="1"/>
  <c r="G42" i="1"/>
  <c r="F42" i="1"/>
  <c r="F22" i="1"/>
  <c r="G22" i="1"/>
  <c r="G84" i="1"/>
  <c r="F84" i="1"/>
  <c r="G82" i="1"/>
  <c r="F82" i="1"/>
  <c r="F116" i="1"/>
  <c r="N40" i="1"/>
  <c r="AD40" i="1" s="1"/>
  <c r="E201" i="1"/>
  <c r="AD210" i="1"/>
  <c r="F164" i="1"/>
  <c r="F104" i="1"/>
  <c r="G127" i="1"/>
  <c r="F127" i="1"/>
  <c r="G197" i="1"/>
  <c r="F197" i="1"/>
  <c r="F204" i="1"/>
  <c r="N66" i="17"/>
  <c r="O66" i="17" s="1"/>
  <c r="N64" i="17"/>
  <c r="L63" i="17"/>
  <c r="V162" i="1"/>
  <c r="AD162" i="1" s="1"/>
  <c r="R172" i="1"/>
  <c r="AD172" i="1" s="1"/>
  <c r="I129" i="1"/>
  <c r="Z143" i="1"/>
  <c r="AD143" i="1" s="1"/>
  <c r="F33" i="1"/>
  <c r="G33" i="1"/>
  <c r="G166" i="16"/>
  <c r="G167" i="16" s="1"/>
  <c r="G129" i="1"/>
  <c r="G187" i="1"/>
  <c r="F187" i="1"/>
  <c r="G98" i="1"/>
  <c r="F98" i="1"/>
  <c r="G131" i="1"/>
  <c r="G126" i="1"/>
  <c r="G136" i="1"/>
  <c r="F136" i="1"/>
  <c r="G149" i="1"/>
  <c r="F149" i="1"/>
  <c r="G161" i="1"/>
  <c r="F161" i="1"/>
  <c r="G169" i="1"/>
  <c r="F169" i="1"/>
  <c r="G176" i="1"/>
  <c r="G198" i="1"/>
  <c r="G123" i="1"/>
  <c r="G209" i="1"/>
  <c r="F209" i="1"/>
  <c r="F176" i="1"/>
  <c r="F126" i="1"/>
  <c r="U198" i="1"/>
  <c r="G68" i="1"/>
  <c r="F68" i="1"/>
  <c r="G101" i="1"/>
  <c r="F101" i="1"/>
  <c r="F40" i="1"/>
  <c r="F27" i="1"/>
  <c r="G25" i="1"/>
  <c r="F20" i="1"/>
  <c r="G20" i="1"/>
  <c r="G7" i="1"/>
  <c r="G171" i="1"/>
  <c r="F171" i="1"/>
  <c r="G152" i="1"/>
  <c r="F152" i="1"/>
  <c r="G134" i="1"/>
  <c r="F134" i="1"/>
  <c r="F132" i="1" s="1"/>
  <c r="G103" i="1"/>
  <c r="F103" i="1"/>
  <c r="F39" i="1"/>
  <c r="G39" i="1"/>
  <c r="F18" i="1"/>
  <c r="G18" i="1"/>
  <c r="G59" i="1"/>
  <c r="F59" i="1"/>
  <c r="G38" i="1"/>
  <c r="F57" i="1"/>
  <c r="G55" i="1"/>
  <c r="G53" i="1"/>
  <c r="F53" i="1"/>
  <c r="G51" i="1"/>
  <c r="F51" i="1"/>
  <c r="F49" i="1"/>
  <c r="G47" i="1"/>
  <c r="G45" i="1"/>
  <c r="F45" i="1"/>
  <c r="G141" i="1"/>
  <c r="G139" i="1"/>
  <c r="G160" i="1"/>
  <c r="G154" i="1"/>
  <c r="F154" i="1"/>
  <c r="G133" i="1"/>
  <c r="G144" i="1"/>
  <c r="F144" i="1"/>
  <c r="G112" i="1"/>
  <c r="H112" i="1" s="1"/>
  <c r="F77" i="1"/>
  <c r="F75" i="1"/>
  <c r="G61" i="1"/>
  <c r="F61" i="1"/>
  <c r="F30" i="1"/>
  <c r="G15" i="1"/>
  <c r="F15" i="1"/>
  <c r="F83" i="1"/>
  <c r="F172" i="1"/>
  <c r="F162" i="1"/>
  <c r="F139" i="1"/>
  <c r="F114" i="1"/>
  <c r="G81" i="1"/>
  <c r="F38" i="1"/>
  <c r="G27" i="1"/>
  <c r="K110" i="17"/>
  <c r="N95" i="17"/>
  <c r="O95" i="17" s="1"/>
  <c r="L92" i="17"/>
  <c r="L91" i="17" s="1"/>
  <c r="L70" i="17"/>
  <c r="G19" i="17"/>
  <c r="L19" i="17"/>
  <c r="N19" i="17" s="1"/>
  <c r="O19" i="17" s="1"/>
  <c r="D19" i="17"/>
  <c r="M19" i="17"/>
  <c r="I19" i="17"/>
  <c r="F19" i="17"/>
  <c r="C19" i="17"/>
  <c r="E19" i="17"/>
  <c r="J19" i="17"/>
  <c r="J33" i="17"/>
  <c r="D33" i="17"/>
  <c r="M33" i="17"/>
  <c r="M32" i="17" s="1"/>
  <c r="F33" i="17"/>
  <c r="F32" i="17" s="1"/>
  <c r="F28" i="17" s="1"/>
  <c r="E33" i="17"/>
  <c r="L33" i="17"/>
  <c r="I33" i="17"/>
  <c r="G33" i="17"/>
  <c r="G32" i="17" s="1"/>
  <c r="C33" i="17"/>
  <c r="N118" i="17"/>
  <c r="K108" i="17"/>
  <c r="I82" i="17"/>
  <c r="I81" i="17" s="1"/>
  <c r="I63" i="17"/>
  <c r="K64" i="17"/>
  <c r="I12" i="17"/>
  <c r="I11" i="17" s="1"/>
  <c r="L26" i="17"/>
  <c r="O41" i="17"/>
  <c r="K42" i="17"/>
  <c r="L80" i="17"/>
  <c r="D80" i="17"/>
  <c r="M80" i="17"/>
  <c r="M79" i="17" s="1"/>
  <c r="M78" i="17" s="1"/>
  <c r="G80" i="17"/>
  <c r="G79" i="17" s="1"/>
  <c r="G78" i="17" s="1"/>
  <c r="C80" i="17"/>
  <c r="F80" i="17"/>
  <c r="F79" i="17" s="1"/>
  <c r="F78" i="17" s="1"/>
  <c r="J80" i="17"/>
  <c r="J79" i="17" s="1"/>
  <c r="J78" i="17" s="1"/>
  <c r="I80" i="17"/>
  <c r="H80" i="17"/>
  <c r="H79" i="17" s="1"/>
  <c r="H78" i="17" s="1"/>
  <c r="E80" i="17"/>
  <c r="I73" i="17"/>
  <c r="I72" i="17" s="1"/>
  <c r="O94" i="17"/>
  <c r="N92" i="17"/>
  <c r="K93" i="17"/>
  <c r="K92" i="17" s="1"/>
  <c r="K91" i="17" s="1"/>
  <c r="J113" i="17"/>
  <c r="J110" i="17" s="1"/>
  <c r="K114" i="17"/>
  <c r="K113" i="17" s="1"/>
  <c r="L101" i="17"/>
  <c r="N102" i="17"/>
  <c r="N57" i="17"/>
  <c r="O57" i="17" s="1"/>
  <c r="N13" i="17"/>
  <c r="H19" i="17"/>
  <c r="L30" i="17"/>
  <c r="D30" i="17"/>
  <c r="G30" i="17"/>
  <c r="G29" i="17" s="1"/>
  <c r="E30" i="17"/>
  <c r="J30" i="17"/>
  <c r="I30" i="17"/>
  <c r="M30" i="17"/>
  <c r="M29" i="17" s="1"/>
  <c r="M28" i="17" s="1"/>
  <c r="H30" i="17"/>
  <c r="H29" i="17" s="1"/>
  <c r="H28" i="17" s="1"/>
  <c r="C30" i="17"/>
  <c r="H33" i="17"/>
  <c r="H32" i="17" s="1"/>
  <c r="N44" i="17"/>
  <c r="O44" i="17" s="1"/>
  <c r="C13" i="17"/>
  <c r="E13" i="17"/>
  <c r="H13" i="17"/>
  <c r="H12" i="17" s="1"/>
  <c r="H11" i="17" s="1"/>
  <c r="D13" i="17"/>
  <c r="F18" i="17"/>
  <c r="I18" i="17"/>
  <c r="C18" i="17"/>
  <c r="L18" i="17"/>
  <c r="E18" i="17"/>
  <c r="J27" i="17"/>
  <c r="J26" i="17" s="1"/>
  <c r="E27" i="17"/>
  <c r="H27" i="17"/>
  <c r="H26" i="17" s="1"/>
  <c r="D27" i="17"/>
  <c r="M27" i="17"/>
  <c r="M26" i="17" s="1"/>
  <c r="H43" i="17"/>
  <c r="H40" i="17" s="1"/>
  <c r="H39" i="17" s="1"/>
  <c r="C43" i="17"/>
  <c r="F43" i="17"/>
  <c r="M43" i="17"/>
  <c r="M40" i="17" s="1"/>
  <c r="M39" i="17" s="1"/>
  <c r="K123" i="17"/>
  <c r="K122" i="17" s="1"/>
  <c r="K34" i="17"/>
  <c r="G18" i="17"/>
  <c r="M18" i="17"/>
  <c r="M17" i="17" s="1"/>
  <c r="L43" i="17"/>
  <c r="J18" i="17"/>
  <c r="I43" i="17"/>
  <c r="K43" i="17" s="1"/>
  <c r="F27" i="17"/>
  <c r="F26" i="17" s="1"/>
  <c r="M8" i="17"/>
  <c r="E8" i="17"/>
  <c r="J8" i="17"/>
  <c r="K8" i="17" s="1"/>
  <c r="K6" i="17" s="1"/>
  <c r="L8" i="17"/>
  <c r="N8" i="17" s="1"/>
  <c r="O8" i="17" s="1"/>
  <c r="E10" i="17"/>
  <c r="C10" i="17"/>
  <c r="D10" i="17"/>
  <c r="F10" i="17"/>
  <c r="F9" i="17" s="1"/>
  <c r="I10" i="17"/>
  <c r="J13" i="17"/>
  <c r="J12" i="17" s="1"/>
  <c r="J11" i="17" s="1"/>
  <c r="D20" i="17"/>
  <c r="J20" i="17"/>
  <c r="K20" i="17" s="1"/>
  <c r="F20" i="17"/>
  <c r="G20" i="17"/>
  <c r="E20" i="17"/>
  <c r="L20" i="17"/>
  <c r="N20" i="17" s="1"/>
  <c r="O20" i="17" s="1"/>
  <c r="G37" i="17"/>
  <c r="J37" i="17"/>
  <c r="K37" i="17" s="1"/>
  <c r="C37" i="17"/>
  <c r="L37" i="17"/>
  <c r="N37" i="17" s="1"/>
  <c r="O37" i="17" s="1"/>
  <c r="D37" i="17"/>
  <c r="E52" i="17"/>
  <c r="D52" i="17"/>
  <c r="J52" i="17"/>
  <c r="K52" i="17" s="1"/>
  <c r="H52" i="17"/>
  <c r="G52" i="17"/>
  <c r="G50" i="17" s="1"/>
  <c r="N65" i="17"/>
  <c r="O65" i="17" s="1"/>
  <c r="M71" i="17"/>
  <c r="M70" i="17" s="1"/>
  <c r="H71" i="17"/>
  <c r="H70" i="17" s="1"/>
  <c r="H62" i="17" s="1"/>
  <c r="G71" i="17"/>
  <c r="G70" i="17" s="1"/>
  <c r="G62" i="17" s="1"/>
  <c r="I71" i="17"/>
  <c r="H17" i="17"/>
  <c r="H16" i="17" s="1"/>
  <c r="H92" i="17"/>
  <c r="H91" i="17" s="1"/>
  <c r="G43" i="17"/>
  <c r="J6" i="17"/>
  <c r="J5" i="17" s="1"/>
  <c r="G6" i="17"/>
  <c r="G5" i="17" s="1"/>
  <c r="F13" i="17"/>
  <c r="F12" i="17" s="1"/>
  <c r="F11" i="17" s="1"/>
  <c r="H21" i="17"/>
  <c r="J21" i="17"/>
  <c r="K21" i="17" s="1"/>
  <c r="E21" i="17"/>
  <c r="F21" i="17"/>
  <c r="L21" i="17"/>
  <c r="N21" i="17" s="1"/>
  <c r="O21" i="17" s="1"/>
  <c r="J22" i="17"/>
  <c r="D22" i="17"/>
  <c r="L22" i="17"/>
  <c r="N22" i="17" s="1"/>
  <c r="O22" i="17" s="1"/>
  <c r="I22" i="17"/>
  <c r="I27" i="17"/>
  <c r="N38" i="17"/>
  <c r="O38" i="17" s="1"/>
  <c r="C44" i="17"/>
  <c r="G44" i="17"/>
  <c r="J44" i="17"/>
  <c r="J40" i="17" s="1"/>
  <c r="J39" i="17" s="1"/>
  <c r="I44" i="17"/>
  <c r="H44" i="17"/>
  <c r="F44" i="17"/>
  <c r="J49" i="17"/>
  <c r="D49" i="17"/>
  <c r="M49" i="17"/>
  <c r="L49" i="17"/>
  <c r="C49" i="17"/>
  <c r="H49" i="17"/>
  <c r="G49" i="17"/>
  <c r="I49" i="17"/>
  <c r="J51" i="17"/>
  <c r="J50" i="17" s="1"/>
  <c r="E51" i="17"/>
  <c r="M51" i="17"/>
  <c r="M50" i="17" s="1"/>
  <c r="D51" i="17"/>
  <c r="L51" i="17"/>
  <c r="I51" i="17"/>
  <c r="H51" i="17"/>
  <c r="H50" i="17" s="1"/>
  <c r="I85" i="17"/>
  <c r="D85" i="17"/>
  <c r="M85" i="17"/>
  <c r="E85" i="17"/>
  <c r="L85" i="17"/>
  <c r="J85" i="17"/>
  <c r="H85" i="17"/>
  <c r="G85" i="17"/>
  <c r="G82" i="17" s="1"/>
  <c r="G81" i="17" s="1"/>
  <c r="G105" i="17"/>
  <c r="G104" i="17" s="1"/>
  <c r="L105" i="17"/>
  <c r="D105" i="17"/>
  <c r="J105" i="17"/>
  <c r="K105" i="17" s="1"/>
  <c r="K104" i="17" s="1"/>
  <c r="M118" i="17"/>
  <c r="M117" i="17" s="1"/>
  <c r="M116" i="17" s="1"/>
  <c r="M115" i="17" s="1"/>
  <c r="E118" i="17"/>
  <c r="J118" i="17"/>
  <c r="D118" i="17"/>
  <c r="I118" i="17"/>
  <c r="G118" i="17"/>
  <c r="H118" i="17"/>
  <c r="H117" i="17" s="1"/>
  <c r="H116" i="17" s="1"/>
  <c r="H115" i="17" s="1"/>
  <c r="K38" i="17"/>
  <c r="K66" i="17"/>
  <c r="M63" i="17"/>
  <c r="M62" i="17" s="1"/>
  <c r="H7" i="17"/>
  <c r="H6" i="17" s="1"/>
  <c r="H5" i="17" s="1"/>
  <c r="C7" i="17"/>
  <c r="M7" i="17"/>
  <c r="F7" i="17"/>
  <c r="F6" i="17" s="1"/>
  <c r="F5" i="17" s="1"/>
  <c r="J23" i="17"/>
  <c r="K23" i="17" s="1"/>
  <c r="H23" i="17"/>
  <c r="C23" i="17"/>
  <c r="J25" i="17"/>
  <c r="J24" i="17" s="1"/>
  <c r="G25" i="17"/>
  <c r="G24" i="17" s="1"/>
  <c r="L25" i="17"/>
  <c r="F25" i="17"/>
  <c r="F24" i="17" s="1"/>
  <c r="H96" i="17"/>
  <c r="I57" i="17"/>
  <c r="K57" i="17" s="1"/>
  <c r="E57" i="17"/>
  <c r="H74" i="17"/>
  <c r="H73" i="17" s="1"/>
  <c r="H72" i="17" s="1"/>
  <c r="C74" i="17"/>
  <c r="F74" i="17"/>
  <c r="F73" i="17" s="1"/>
  <c r="F72" i="17" s="1"/>
  <c r="M74" i="17"/>
  <c r="M73" i="17" s="1"/>
  <c r="M72" i="17" s="1"/>
  <c r="E74" i="17"/>
  <c r="L74" i="17"/>
  <c r="D74" i="17"/>
  <c r="L84" i="17"/>
  <c r="H84" i="17"/>
  <c r="H82" i="17" s="1"/>
  <c r="H81" i="17" s="1"/>
  <c r="D84" i="17"/>
  <c r="J84" i="17"/>
  <c r="E84" i="17"/>
  <c r="C84" i="17"/>
  <c r="M84" i="17"/>
  <c r="M82" i="17" s="1"/>
  <c r="M81" i="17" s="1"/>
  <c r="J109" i="17"/>
  <c r="J107" i="17" s="1"/>
  <c r="E109" i="17"/>
  <c r="I109" i="17"/>
  <c r="D109" i="17"/>
  <c r="H109" i="17"/>
  <c r="D50" i="17"/>
  <c r="E50" i="17"/>
  <c r="J56" i="17"/>
  <c r="D56" i="17"/>
  <c r="M56" i="17"/>
  <c r="G56" i="17"/>
  <c r="G55" i="17" s="1"/>
  <c r="G54" i="17" s="1"/>
  <c r="J59" i="17"/>
  <c r="K59" i="17" s="1"/>
  <c r="E59" i="17"/>
  <c r="F65" i="17"/>
  <c r="F63" i="17" s="1"/>
  <c r="F62" i="17" s="1"/>
  <c r="F53" i="17" s="1"/>
  <c r="M90" i="17"/>
  <c r="D90" i="17"/>
  <c r="J106" i="17"/>
  <c r="K106" i="17" s="1"/>
  <c r="D106" i="17"/>
  <c r="M106" i="17"/>
  <c r="M104" i="17" s="1"/>
  <c r="M103" i="17" s="1"/>
  <c r="L106" i="17"/>
  <c r="N106" i="17" s="1"/>
  <c r="O106" i="17" s="1"/>
  <c r="H106" i="17"/>
  <c r="H104" i="17" s="1"/>
  <c r="H103" i="17" s="1"/>
  <c r="C106" i="17"/>
  <c r="J31" i="17"/>
  <c r="K31" i="17" s="1"/>
  <c r="E31" i="17"/>
  <c r="L45" i="17"/>
  <c r="N45" i="17" s="1"/>
  <c r="O45" i="17" s="1"/>
  <c r="H45" i="17"/>
  <c r="C45" i="17"/>
  <c r="G45" i="17"/>
  <c r="M58" i="17"/>
  <c r="N58" i="17" s="1"/>
  <c r="O58" i="17" s="1"/>
  <c r="H58" i="17"/>
  <c r="H55" i="17" s="1"/>
  <c r="H54" i="17" s="1"/>
  <c r="K77" i="17"/>
  <c r="K73" i="17" s="1"/>
  <c r="K72" i="17" s="1"/>
  <c r="F90" i="17"/>
  <c r="F89" i="17" s="1"/>
  <c r="F88" i="17" s="1"/>
  <c r="L98" i="17"/>
  <c r="D98" i="17"/>
  <c r="M98" i="17"/>
  <c r="M97" i="17" s="1"/>
  <c r="M96" i="17" s="1"/>
  <c r="F98" i="17"/>
  <c r="F97" i="17" s="1"/>
  <c r="F96" i="17" s="1"/>
  <c r="J98" i="17"/>
  <c r="M107" i="17"/>
  <c r="G110" i="17"/>
  <c r="J119" i="17"/>
  <c r="K119" i="17" s="1"/>
  <c r="E119" i="17"/>
  <c r="G123" i="17"/>
  <c r="G122" i="17" s="1"/>
  <c r="D123" i="17"/>
  <c r="L123" i="17"/>
  <c r="G121" i="17"/>
  <c r="I102" i="17"/>
  <c r="G108" i="17"/>
  <c r="G107" i="17" s="1"/>
  <c r="F120" i="17"/>
  <c r="F117" i="17" s="1"/>
  <c r="F116" i="17" s="1"/>
  <c r="F115" i="17" s="1"/>
  <c r="L120" i="17"/>
  <c r="N120" i="17" s="1"/>
  <c r="O120" i="17" s="1"/>
  <c r="H121" i="17"/>
  <c r="G95" i="17"/>
  <c r="G92" i="17" s="1"/>
  <c r="G91" i="17" s="1"/>
  <c r="H108" i="17"/>
  <c r="H107" i="17" s="1"/>
  <c r="C121" i="17"/>
  <c r="I28" i="20" l="1"/>
  <c r="I27" i="20"/>
  <c r="H6" i="1"/>
  <c r="N105" i="17"/>
  <c r="L104" i="17"/>
  <c r="L103" i="17" s="1"/>
  <c r="L87" i="17" s="1"/>
  <c r="J17" i="17"/>
  <c r="J16" i="17" s="1"/>
  <c r="I17" i="17"/>
  <c r="K18" i="17"/>
  <c r="O102" i="17"/>
  <c r="N101" i="17"/>
  <c r="O101" i="17" s="1"/>
  <c r="I79" i="17"/>
  <c r="I78" i="17" s="1"/>
  <c r="K80" i="17"/>
  <c r="K79" i="17" s="1"/>
  <c r="K78" i="17" s="1"/>
  <c r="I40" i="17"/>
  <c r="I39" i="17" s="1"/>
  <c r="K63" i="17"/>
  <c r="N71" i="17"/>
  <c r="Z27" i="1"/>
  <c r="N27" i="1"/>
  <c r="V27" i="1"/>
  <c r="R27" i="1"/>
  <c r="J27" i="1"/>
  <c r="AD27" i="1" s="1"/>
  <c r="Y139" i="1"/>
  <c r="Q139" i="1"/>
  <c r="I139" i="1"/>
  <c r="M139" i="1"/>
  <c r="F138" i="1"/>
  <c r="F137" i="1" s="1"/>
  <c r="H139" i="1"/>
  <c r="U139" i="1"/>
  <c r="Y15" i="1"/>
  <c r="I15" i="1"/>
  <c r="Q15" i="1"/>
  <c r="F14" i="1"/>
  <c r="U15" i="1"/>
  <c r="H15" i="1"/>
  <c r="H14" i="1" s="1"/>
  <c r="M15" i="1"/>
  <c r="R61" i="1"/>
  <c r="Z61" i="1"/>
  <c r="N61" i="1"/>
  <c r="J61" i="1"/>
  <c r="V61" i="1"/>
  <c r="U144" i="1"/>
  <c r="W144" i="1" s="1"/>
  <c r="Y144" i="1"/>
  <c r="Q144" i="1"/>
  <c r="M144" i="1"/>
  <c r="I144" i="1"/>
  <c r="H144" i="1"/>
  <c r="Z154" i="1"/>
  <c r="N154" i="1"/>
  <c r="R154" i="1"/>
  <c r="V154" i="1"/>
  <c r="J154" i="1"/>
  <c r="Y45" i="1"/>
  <c r="I45" i="1"/>
  <c r="Q45" i="1"/>
  <c r="M45" i="1"/>
  <c r="U45" i="1"/>
  <c r="H45" i="1"/>
  <c r="F44" i="1"/>
  <c r="M51" i="1"/>
  <c r="U51" i="1"/>
  <c r="Y51" i="1"/>
  <c r="AA51" i="1" s="1"/>
  <c r="I51" i="1"/>
  <c r="H51" i="1"/>
  <c r="Q51" i="1"/>
  <c r="Z55" i="1"/>
  <c r="AA55" i="1" s="1"/>
  <c r="H55" i="1"/>
  <c r="R55" i="1"/>
  <c r="S55" i="1" s="1"/>
  <c r="V55" i="1"/>
  <c r="W55" i="1" s="1"/>
  <c r="N55" i="1"/>
  <c r="O55" i="1" s="1"/>
  <c r="J55" i="1"/>
  <c r="J59" i="1"/>
  <c r="R59" i="1"/>
  <c r="V59" i="1"/>
  <c r="Z59" i="1"/>
  <c r="N59" i="1"/>
  <c r="I39" i="1"/>
  <c r="Y39" i="1"/>
  <c r="AA39" i="1" s="1"/>
  <c r="Q39" i="1"/>
  <c r="M39" i="1"/>
  <c r="U39" i="1"/>
  <c r="H39" i="1"/>
  <c r="Z134" i="1"/>
  <c r="V134" i="1"/>
  <c r="J134" i="1"/>
  <c r="R134" i="1"/>
  <c r="N134" i="1"/>
  <c r="Z171" i="1"/>
  <c r="Z170" i="1" s="1"/>
  <c r="N171" i="1"/>
  <c r="N170" i="1" s="1"/>
  <c r="V171" i="1"/>
  <c r="V170" i="1" s="1"/>
  <c r="R171" i="1"/>
  <c r="R170" i="1" s="1"/>
  <c r="J171" i="1"/>
  <c r="G170" i="1"/>
  <c r="Z25" i="1"/>
  <c r="V25" i="1"/>
  <c r="R25" i="1"/>
  <c r="G24" i="1"/>
  <c r="N25" i="1"/>
  <c r="J25" i="1"/>
  <c r="H25" i="1"/>
  <c r="Z101" i="1"/>
  <c r="J101" i="1"/>
  <c r="V101" i="1"/>
  <c r="R101" i="1"/>
  <c r="G100" i="1"/>
  <c r="N101" i="1"/>
  <c r="N100" i="1" s="1"/>
  <c r="I55" i="17"/>
  <c r="I54" i="17" s="1"/>
  <c r="F208" i="1"/>
  <c r="Y209" i="1"/>
  <c r="I209" i="1"/>
  <c r="U209" i="1"/>
  <c r="H209" i="1"/>
  <c r="Q209" i="1"/>
  <c r="M209" i="1"/>
  <c r="N176" i="1"/>
  <c r="Z176" i="1"/>
  <c r="R176" i="1"/>
  <c r="R174" i="1" s="1"/>
  <c r="R173" i="1" s="1"/>
  <c r="J176" i="1"/>
  <c r="V176" i="1"/>
  <c r="Z161" i="1"/>
  <c r="N161" i="1"/>
  <c r="R161" i="1"/>
  <c r="J161" i="1"/>
  <c r="V161" i="1"/>
  <c r="Z136" i="1"/>
  <c r="R136" i="1"/>
  <c r="J136" i="1"/>
  <c r="N136" i="1"/>
  <c r="V136" i="1"/>
  <c r="N98" i="1"/>
  <c r="Z98" i="1"/>
  <c r="R98" i="1"/>
  <c r="V98" i="1"/>
  <c r="J98" i="1"/>
  <c r="AD98" i="1" s="1"/>
  <c r="I128" i="1"/>
  <c r="AC129" i="1"/>
  <c r="N63" i="17"/>
  <c r="O64" i="17"/>
  <c r="Z197" i="1"/>
  <c r="V197" i="1"/>
  <c r="N197" i="1"/>
  <c r="R197" i="1"/>
  <c r="J197" i="1"/>
  <c r="U164" i="1"/>
  <c r="I164" i="1"/>
  <c r="Q164" i="1"/>
  <c r="M164" i="1"/>
  <c r="Y164" i="1"/>
  <c r="F163" i="1"/>
  <c r="H163" i="1" s="1"/>
  <c r="H164" i="1"/>
  <c r="I84" i="1"/>
  <c r="Q84" i="1"/>
  <c r="S84" i="1" s="1"/>
  <c r="Y84" i="1"/>
  <c r="AA84" i="1" s="1"/>
  <c r="M84" i="1"/>
  <c r="U84" i="1"/>
  <c r="H84" i="1"/>
  <c r="I42" i="1"/>
  <c r="Y42" i="1"/>
  <c r="M42" i="1"/>
  <c r="U42" i="1"/>
  <c r="W42" i="1" s="1"/>
  <c r="H42" i="1"/>
  <c r="Q42" i="1"/>
  <c r="I76" i="1"/>
  <c r="Y76" i="1"/>
  <c r="H76" i="1"/>
  <c r="Q76" i="1"/>
  <c r="M76" i="1"/>
  <c r="U76" i="1"/>
  <c r="Q118" i="1"/>
  <c r="M118" i="1"/>
  <c r="F117" i="1"/>
  <c r="I118" i="1"/>
  <c r="Y118" i="1"/>
  <c r="U118" i="1"/>
  <c r="H118" i="1"/>
  <c r="Y147" i="1"/>
  <c r="U147" i="1"/>
  <c r="I147" i="1"/>
  <c r="Q147" i="1"/>
  <c r="F146" i="1"/>
  <c r="F145" i="1" s="1"/>
  <c r="H147" i="1"/>
  <c r="H146" i="1" s="1"/>
  <c r="H145" i="1" s="1"/>
  <c r="M147" i="1"/>
  <c r="U168" i="1"/>
  <c r="Y168" i="1"/>
  <c r="Q168" i="1"/>
  <c r="I168" i="1"/>
  <c r="M168" i="1"/>
  <c r="H168" i="1"/>
  <c r="I140" i="1"/>
  <c r="Q140" i="1"/>
  <c r="U140" i="1"/>
  <c r="Y140" i="1"/>
  <c r="M140" i="1"/>
  <c r="H140" i="1"/>
  <c r="Z46" i="1"/>
  <c r="R46" i="1"/>
  <c r="N46" i="1"/>
  <c r="V46" i="1"/>
  <c r="J46" i="1"/>
  <c r="Z50" i="1"/>
  <c r="J50" i="1"/>
  <c r="AD50" i="1" s="1"/>
  <c r="R50" i="1"/>
  <c r="N50" i="1"/>
  <c r="V50" i="1"/>
  <c r="N54" i="1"/>
  <c r="J54" i="1"/>
  <c r="Z54" i="1"/>
  <c r="V54" i="1"/>
  <c r="R54" i="1"/>
  <c r="I43" i="1"/>
  <c r="Y43" i="1"/>
  <c r="AA43" i="1" s="1"/>
  <c r="U43" i="1"/>
  <c r="W43" i="1" s="1"/>
  <c r="Q43" i="1"/>
  <c r="S43" i="1" s="1"/>
  <c r="H43" i="1"/>
  <c r="M43" i="1"/>
  <c r="O43" i="1" s="1"/>
  <c r="Z12" i="1"/>
  <c r="N12" i="1"/>
  <c r="V12" i="1"/>
  <c r="J12" i="1"/>
  <c r="R12" i="1"/>
  <c r="N135" i="1"/>
  <c r="Z135" i="1"/>
  <c r="R135" i="1"/>
  <c r="V135" i="1"/>
  <c r="J135" i="1"/>
  <c r="AD135" i="1" s="1"/>
  <c r="Y21" i="1"/>
  <c r="I21" i="1"/>
  <c r="Q21" i="1"/>
  <c r="U21" i="1"/>
  <c r="W21" i="1" s="1"/>
  <c r="M21" i="1"/>
  <c r="H21" i="1"/>
  <c r="I28" i="1"/>
  <c r="Y28" i="1"/>
  <c r="AA28" i="1" s="1"/>
  <c r="Q28" i="1"/>
  <c r="M28" i="1"/>
  <c r="U28" i="1"/>
  <c r="H28" i="1"/>
  <c r="I67" i="1"/>
  <c r="Y67" i="1"/>
  <c r="Q67" i="1"/>
  <c r="M67" i="1"/>
  <c r="O67" i="1" s="1"/>
  <c r="U67" i="1"/>
  <c r="H67" i="1"/>
  <c r="Z122" i="1"/>
  <c r="V122" i="1"/>
  <c r="R122" i="1"/>
  <c r="J122" i="1"/>
  <c r="N122" i="1"/>
  <c r="Y97" i="1"/>
  <c r="AA97" i="1" s="1"/>
  <c r="I97" i="1"/>
  <c r="M97" i="1"/>
  <c r="Q97" i="1"/>
  <c r="H97" i="1"/>
  <c r="U97" i="1"/>
  <c r="S112" i="1"/>
  <c r="S25" i="1"/>
  <c r="S175" i="1"/>
  <c r="O175" i="1"/>
  <c r="O174" i="1" s="1"/>
  <c r="K155" i="1"/>
  <c r="AE155" i="1" s="1"/>
  <c r="AF155" i="1" s="1"/>
  <c r="AC155" i="1"/>
  <c r="N94" i="1"/>
  <c r="O94" i="1" s="1"/>
  <c r="J94" i="1"/>
  <c r="V94" i="1"/>
  <c r="W94" i="1" s="1"/>
  <c r="R94" i="1"/>
  <c r="Z94" i="1"/>
  <c r="AA94" i="1" s="1"/>
  <c r="K74" i="1"/>
  <c r="AC74" i="1"/>
  <c r="Z202" i="1"/>
  <c r="Z201" i="1" s="1"/>
  <c r="AC87" i="1"/>
  <c r="AC90" i="1"/>
  <c r="V90" i="1"/>
  <c r="W90" i="1" s="1"/>
  <c r="Z90" i="1"/>
  <c r="J90" i="1"/>
  <c r="R90" i="1"/>
  <c r="N90" i="1"/>
  <c r="O90" i="1" s="1"/>
  <c r="W206" i="1"/>
  <c r="V203" i="1"/>
  <c r="K172" i="16"/>
  <c r="L172" i="16" s="1"/>
  <c r="J207" i="16"/>
  <c r="O73" i="1"/>
  <c r="AC196" i="1"/>
  <c r="K196" i="1"/>
  <c r="Y177" i="1"/>
  <c r="AA178" i="1"/>
  <c r="I177" i="1"/>
  <c r="AC178" i="1"/>
  <c r="K178" i="1"/>
  <c r="K78" i="1"/>
  <c r="AC78" i="1"/>
  <c r="K203" i="16"/>
  <c r="M125" i="1"/>
  <c r="I125" i="1"/>
  <c r="Q125" i="1"/>
  <c r="Y125" i="1"/>
  <c r="F124" i="1"/>
  <c r="U125" i="1"/>
  <c r="H125" i="1"/>
  <c r="S142" i="1"/>
  <c r="Y128" i="1"/>
  <c r="AA130" i="1"/>
  <c r="W130" i="1"/>
  <c r="U128" i="1"/>
  <c r="AA29" i="1"/>
  <c r="AA31" i="1"/>
  <c r="W41" i="1"/>
  <c r="K192" i="1"/>
  <c r="AC192" i="1"/>
  <c r="Z125" i="1"/>
  <c r="V125" i="1"/>
  <c r="V124" i="1" s="1"/>
  <c r="R125" i="1"/>
  <c r="G124" i="1"/>
  <c r="N125" i="1"/>
  <c r="J125" i="1"/>
  <c r="N121" i="1"/>
  <c r="Z121" i="1"/>
  <c r="V121" i="1"/>
  <c r="J121" i="1"/>
  <c r="G120" i="1"/>
  <c r="R121" i="1"/>
  <c r="I182" i="1"/>
  <c r="AC183" i="1"/>
  <c r="AC86" i="1"/>
  <c r="W79" i="1"/>
  <c r="D8" i="15"/>
  <c r="D22" i="15"/>
  <c r="E9" i="15"/>
  <c r="F13" i="15"/>
  <c r="Y180" i="1"/>
  <c r="AA180" i="1" s="1"/>
  <c r="AB180" i="1" s="1"/>
  <c r="AA181" i="1"/>
  <c r="W85" i="1"/>
  <c r="K85" i="1"/>
  <c r="AC85" i="1"/>
  <c r="AD115" i="1"/>
  <c r="F16" i="15"/>
  <c r="G19" i="15"/>
  <c r="F19" i="15"/>
  <c r="C19" i="15"/>
  <c r="D19" i="15"/>
  <c r="E19" i="15"/>
  <c r="E15" i="15"/>
  <c r="L122" i="17"/>
  <c r="N123" i="17"/>
  <c r="F87" i="17"/>
  <c r="G87" i="17"/>
  <c r="M89" i="17"/>
  <c r="M88" i="17" s="1"/>
  <c r="M87" i="17" s="1"/>
  <c r="N90" i="17"/>
  <c r="G53" i="17"/>
  <c r="K109" i="17"/>
  <c r="K107" i="17" s="1"/>
  <c r="K103" i="17" s="1"/>
  <c r="I107" i="17"/>
  <c r="I103" i="17" s="1"/>
  <c r="M6" i="17"/>
  <c r="M5" i="17" s="1"/>
  <c r="N7" i="17"/>
  <c r="G117" i="17"/>
  <c r="G116" i="17" s="1"/>
  <c r="G115" i="17" s="1"/>
  <c r="L50" i="17"/>
  <c r="N51" i="17"/>
  <c r="I26" i="17"/>
  <c r="K27" i="17"/>
  <c r="K26" i="17" s="1"/>
  <c r="I101" i="17"/>
  <c r="I96" i="17" s="1"/>
  <c r="I87" i="17" s="1"/>
  <c r="K102" i="17"/>
  <c r="K101" i="17" s="1"/>
  <c r="H53" i="17"/>
  <c r="H125" i="17" s="1"/>
  <c r="M55" i="17"/>
  <c r="M54" i="17" s="1"/>
  <c r="M53" i="17" s="1"/>
  <c r="N56" i="17"/>
  <c r="N84" i="17"/>
  <c r="L82" i="17"/>
  <c r="L81" i="17" s="1"/>
  <c r="N25" i="17"/>
  <c r="L24" i="17"/>
  <c r="I117" i="17"/>
  <c r="I116" i="17" s="1"/>
  <c r="I115" i="17" s="1"/>
  <c r="K118" i="17"/>
  <c r="K117" i="17" s="1"/>
  <c r="K116" i="17" s="1"/>
  <c r="K115" i="17" s="1"/>
  <c r="G103" i="17"/>
  <c r="N85" i="17"/>
  <c r="O85" i="17" s="1"/>
  <c r="K85" i="17"/>
  <c r="K49" i="17"/>
  <c r="N49" i="17"/>
  <c r="O49" i="17" s="1"/>
  <c r="K22" i="17"/>
  <c r="G40" i="17"/>
  <c r="G39" i="17" s="1"/>
  <c r="G4" i="17" s="1"/>
  <c r="I9" i="17"/>
  <c r="I5" i="17" s="1"/>
  <c r="K10" i="17"/>
  <c r="K9" i="17" s="1"/>
  <c r="K5" i="17" s="1"/>
  <c r="N43" i="17"/>
  <c r="L40" i="17"/>
  <c r="L39" i="17" s="1"/>
  <c r="F40" i="17"/>
  <c r="F39" i="17" s="1"/>
  <c r="F17" i="17"/>
  <c r="F16" i="17" s="1"/>
  <c r="G28" i="17"/>
  <c r="L6" i="17"/>
  <c r="L5" i="17" s="1"/>
  <c r="N27" i="17"/>
  <c r="I32" i="17"/>
  <c r="K33" i="17"/>
  <c r="K32" i="17" s="1"/>
  <c r="K19" i="17"/>
  <c r="Y38" i="1"/>
  <c r="I38" i="1"/>
  <c r="U38" i="1"/>
  <c r="H38" i="1"/>
  <c r="M38" i="1"/>
  <c r="Q38" i="1"/>
  <c r="F37" i="1"/>
  <c r="Y162" i="1"/>
  <c r="AA162" i="1" s="1"/>
  <c r="M162" i="1"/>
  <c r="O162" i="1" s="1"/>
  <c r="H162" i="1"/>
  <c r="I162" i="1"/>
  <c r="Q162" i="1"/>
  <c r="S162" i="1" s="1"/>
  <c r="U162" i="1"/>
  <c r="W162" i="1" s="1"/>
  <c r="Z15" i="1"/>
  <c r="Z14" i="1" s="1"/>
  <c r="G14" i="1"/>
  <c r="R15" i="1"/>
  <c r="R14" i="1" s="1"/>
  <c r="V15" i="1"/>
  <c r="V14" i="1" s="1"/>
  <c r="N15" i="1"/>
  <c r="N14" i="1" s="1"/>
  <c r="J15" i="1"/>
  <c r="Y75" i="1"/>
  <c r="AA75" i="1" s="1"/>
  <c r="M75" i="1"/>
  <c r="O75" i="1" s="1"/>
  <c r="Q75" i="1"/>
  <c r="S75" i="1" s="1"/>
  <c r="H75" i="1"/>
  <c r="U75" i="1"/>
  <c r="W75" i="1" s="1"/>
  <c r="I75" i="1"/>
  <c r="Z144" i="1"/>
  <c r="V144" i="1"/>
  <c r="R144" i="1"/>
  <c r="J144" i="1"/>
  <c r="N144" i="1"/>
  <c r="N160" i="1"/>
  <c r="J160" i="1"/>
  <c r="V160" i="1"/>
  <c r="W160" i="1" s="1"/>
  <c r="Z160" i="1"/>
  <c r="AA160" i="1" s="1"/>
  <c r="R160" i="1"/>
  <c r="V45" i="1"/>
  <c r="G44" i="1"/>
  <c r="Z45" i="1"/>
  <c r="R45" i="1"/>
  <c r="N45" i="1"/>
  <c r="J45" i="1"/>
  <c r="R51" i="1"/>
  <c r="Z51" i="1"/>
  <c r="V51" i="1"/>
  <c r="J51" i="1"/>
  <c r="N51" i="1"/>
  <c r="Y57" i="1"/>
  <c r="AA57" i="1" s="1"/>
  <c r="H57" i="1"/>
  <c r="I57" i="1"/>
  <c r="Q57" i="1"/>
  <c r="S57" i="1" s="1"/>
  <c r="U57" i="1"/>
  <c r="W57" i="1" s="1"/>
  <c r="M57" i="1"/>
  <c r="O57" i="1" s="1"/>
  <c r="Z18" i="1"/>
  <c r="Z17" i="1" s="1"/>
  <c r="Z16" i="1" s="1"/>
  <c r="N18" i="1"/>
  <c r="N17" i="1" s="1"/>
  <c r="N16" i="1" s="1"/>
  <c r="R18" i="1"/>
  <c r="R17" i="1" s="1"/>
  <c r="R16" i="1" s="1"/>
  <c r="J18" i="1"/>
  <c r="V18" i="1"/>
  <c r="V17" i="1" s="1"/>
  <c r="V16" i="1" s="1"/>
  <c r="G17" i="1"/>
  <c r="G16" i="1" s="1"/>
  <c r="I103" i="1"/>
  <c r="U103" i="1"/>
  <c r="Y103" i="1"/>
  <c r="Q103" i="1"/>
  <c r="M103" i="1"/>
  <c r="H103" i="1"/>
  <c r="I152" i="1"/>
  <c r="Y152" i="1"/>
  <c r="F151" i="1"/>
  <c r="F150" i="1" s="1"/>
  <c r="M152" i="1"/>
  <c r="U152" i="1"/>
  <c r="H152" i="1"/>
  <c r="Q152" i="1"/>
  <c r="N7" i="1"/>
  <c r="H7" i="1"/>
  <c r="J7" i="1"/>
  <c r="G6" i="1"/>
  <c r="Y27" i="1"/>
  <c r="I27" i="1"/>
  <c r="U27" i="1"/>
  <c r="W27" i="1" s="1"/>
  <c r="Q27" i="1"/>
  <c r="H27" i="1"/>
  <c r="M27" i="1"/>
  <c r="O27" i="1" s="1"/>
  <c r="I68" i="1"/>
  <c r="Y68" i="1"/>
  <c r="H68" i="1"/>
  <c r="M68" i="1"/>
  <c r="Q68" i="1"/>
  <c r="S68" i="1" s="1"/>
  <c r="U68" i="1"/>
  <c r="Z209" i="1"/>
  <c r="Z208" i="1" s="1"/>
  <c r="R209" i="1"/>
  <c r="R208" i="1" s="1"/>
  <c r="V209" i="1"/>
  <c r="V208" i="1" s="1"/>
  <c r="G208" i="1"/>
  <c r="J209" i="1"/>
  <c r="N209" i="1"/>
  <c r="N208" i="1" s="1"/>
  <c r="I169" i="1"/>
  <c r="Q169" i="1"/>
  <c r="Y169" i="1"/>
  <c r="M169" i="1"/>
  <c r="H169" i="1"/>
  <c r="U169" i="1"/>
  <c r="Y149" i="1"/>
  <c r="Q149" i="1"/>
  <c r="I149" i="1"/>
  <c r="U149" i="1"/>
  <c r="H149" i="1"/>
  <c r="M149" i="1"/>
  <c r="Z126" i="1"/>
  <c r="R126" i="1"/>
  <c r="V126" i="1"/>
  <c r="J126" i="1"/>
  <c r="N126" i="1"/>
  <c r="I187" i="1"/>
  <c r="U187" i="1"/>
  <c r="M187" i="1"/>
  <c r="Y187" i="1"/>
  <c r="Q187" i="1"/>
  <c r="H187" i="1"/>
  <c r="Z33" i="1"/>
  <c r="Z32" i="1" s="1"/>
  <c r="N33" i="1"/>
  <c r="N32" i="1" s="1"/>
  <c r="R33" i="1"/>
  <c r="R32" i="1" s="1"/>
  <c r="J33" i="1"/>
  <c r="G32" i="1"/>
  <c r="V33" i="1"/>
  <c r="V32" i="1" s="1"/>
  <c r="Y127" i="1"/>
  <c r="M127" i="1"/>
  <c r="I127" i="1"/>
  <c r="Q127" i="1"/>
  <c r="U127" i="1"/>
  <c r="H127" i="1"/>
  <c r="I116" i="1"/>
  <c r="F115" i="1"/>
  <c r="H115" i="1" s="1"/>
  <c r="Y116" i="1"/>
  <c r="H116" i="1"/>
  <c r="M116" i="1"/>
  <c r="Q116" i="1"/>
  <c r="U116" i="1"/>
  <c r="J84" i="1"/>
  <c r="Z84" i="1"/>
  <c r="V84" i="1"/>
  <c r="R84" i="1"/>
  <c r="N84" i="1"/>
  <c r="R42" i="1"/>
  <c r="Z42" i="1"/>
  <c r="V42" i="1"/>
  <c r="N42" i="1"/>
  <c r="J42" i="1"/>
  <c r="Z76" i="1"/>
  <c r="J76" i="1"/>
  <c r="V76" i="1"/>
  <c r="N76" i="1"/>
  <c r="R76" i="1"/>
  <c r="Z118" i="1"/>
  <c r="Z117" i="1" s="1"/>
  <c r="G117" i="1"/>
  <c r="R118" i="1"/>
  <c r="R117" i="1" s="1"/>
  <c r="J118" i="1"/>
  <c r="N118" i="1"/>
  <c r="N117" i="1" s="1"/>
  <c r="V118" i="1"/>
  <c r="V117" i="1" s="1"/>
  <c r="V147" i="1"/>
  <c r="Z147" i="1"/>
  <c r="Z146" i="1" s="1"/>
  <c r="Z145" i="1" s="1"/>
  <c r="R147" i="1"/>
  <c r="N147" i="1"/>
  <c r="J147" i="1"/>
  <c r="G146" i="1"/>
  <c r="G145" i="1" s="1"/>
  <c r="V168" i="1"/>
  <c r="N168" i="1"/>
  <c r="Z168" i="1"/>
  <c r="R168" i="1"/>
  <c r="J168" i="1"/>
  <c r="Z140" i="1"/>
  <c r="R140" i="1"/>
  <c r="N140" i="1"/>
  <c r="J140" i="1"/>
  <c r="V140" i="1"/>
  <c r="I46" i="1"/>
  <c r="Y46" i="1"/>
  <c r="AA46" i="1" s="1"/>
  <c r="U46" i="1"/>
  <c r="W46" i="1" s="1"/>
  <c r="M46" i="1"/>
  <c r="Q46" i="1"/>
  <c r="S46" i="1" s="1"/>
  <c r="H46" i="1"/>
  <c r="Y50" i="1"/>
  <c r="I50" i="1"/>
  <c r="Q50" i="1"/>
  <c r="S50" i="1" s="1"/>
  <c r="H50" i="1"/>
  <c r="U50" i="1"/>
  <c r="M50" i="1"/>
  <c r="O50" i="1" s="1"/>
  <c r="Y54" i="1"/>
  <c r="AA54" i="1" s="1"/>
  <c r="I54" i="1"/>
  <c r="Q54" i="1"/>
  <c r="H54" i="1"/>
  <c r="M54" i="1"/>
  <c r="U54" i="1"/>
  <c r="W54" i="1" s="1"/>
  <c r="Z58" i="1"/>
  <c r="N58" i="1"/>
  <c r="R58" i="1"/>
  <c r="J58" i="1"/>
  <c r="AD58" i="1" s="1"/>
  <c r="V58" i="1"/>
  <c r="Y102" i="1"/>
  <c r="Q102" i="1"/>
  <c r="M102" i="1"/>
  <c r="O102" i="1" s="1"/>
  <c r="I102" i="1"/>
  <c r="U102" i="1"/>
  <c r="H102" i="1"/>
  <c r="I159" i="1"/>
  <c r="Y159" i="1"/>
  <c r="U159" i="1"/>
  <c r="Q159" i="1"/>
  <c r="H159" i="1"/>
  <c r="F158" i="1"/>
  <c r="M159" i="1"/>
  <c r="Z11" i="1"/>
  <c r="Z10" i="1" s="1"/>
  <c r="Z5" i="1" s="1"/>
  <c r="R11" i="1"/>
  <c r="R10" i="1" s="1"/>
  <c r="J11" i="1"/>
  <c r="G10" i="1"/>
  <c r="N11" i="1"/>
  <c r="N10" i="1" s="1"/>
  <c r="V11" i="1"/>
  <c r="V10" i="1" s="1"/>
  <c r="Z26" i="1"/>
  <c r="R26" i="1"/>
  <c r="N26" i="1"/>
  <c r="J26" i="1"/>
  <c r="AD26" i="1" s="1"/>
  <c r="V26" i="1"/>
  <c r="Z60" i="1"/>
  <c r="J60" i="1"/>
  <c r="N60" i="1"/>
  <c r="V60" i="1"/>
  <c r="R60" i="1"/>
  <c r="U69" i="1"/>
  <c r="W69" i="1" s="1"/>
  <c r="Y69" i="1"/>
  <c r="AA69" i="1" s="1"/>
  <c r="Q69" i="1"/>
  <c r="S69" i="1" s="1"/>
  <c r="M69" i="1"/>
  <c r="O69" i="1" s="1"/>
  <c r="H69" i="1"/>
  <c r="I69" i="1"/>
  <c r="Q99" i="1"/>
  <c r="M99" i="1"/>
  <c r="I99" i="1"/>
  <c r="Y99" i="1"/>
  <c r="U99" i="1"/>
  <c r="H99" i="1"/>
  <c r="R13" i="1"/>
  <c r="N13" i="1"/>
  <c r="Z13" i="1"/>
  <c r="V13" i="1"/>
  <c r="J13" i="1"/>
  <c r="K131" i="1"/>
  <c r="AC131" i="1"/>
  <c r="U132" i="1"/>
  <c r="AC133" i="1"/>
  <c r="S160" i="1"/>
  <c r="AD49" i="1"/>
  <c r="AD88" i="1"/>
  <c r="K175" i="1"/>
  <c r="AC175" i="1"/>
  <c r="W175" i="1"/>
  <c r="D108" i="1"/>
  <c r="W89" i="1"/>
  <c r="AD178" i="1"/>
  <c r="R177" i="1"/>
  <c r="AD177" i="1" s="1"/>
  <c r="S71" i="1"/>
  <c r="AA113" i="1"/>
  <c r="K206" i="1"/>
  <c r="AC206" i="1"/>
  <c r="AA74" i="1"/>
  <c r="AA89" i="1"/>
  <c r="AC95" i="1"/>
  <c r="N203" i="1"/>
  <c r="AC107" i="1"/>
  <c r="K107" i="1"/>
  <c r="AD205" i="1"/>
  <c r="O188" i="1"/>
  <c r="AC205" i="1"/>
  <c r="K205" i="1"/>
  <c r="AC70" i="1"/>
  <c r="K70" i="1"/>
  <c r="AC105" i="1"/>
  <c r="K105" i="1"/>
  <c r="AE105" i="1" s="1"/>
  <c r="AF105" i="1" s="1"/>
  <c r="Z177" i="1"/>
  <c r="K94" i="1"/>
  <c r="AC94" i="1"/>
  <c r="W80" i="1"/>
  <c r="AC80" i="1"/>
  <c r="K80" i="1"/>
  <c r="K93" i="1"/>
  <c r="AE93" i="1" s="1"/>
  <c r="AF93" i="1" s="1"/>
  <c r="AC93" i="1"/>
  <c r="H90" i="1"/>
  <c r="AA90" i="1"/>
  <c r="Z87" i="1"/>
  <c r="R87" i="1"/>
  <c r="V87" i="1"/>
  <c r="W87" i="1" s="1"/>
  <c r="N87" i="1"/>
  <c r="O87" i="1" s="1"/>
  <c r="J87" i="1"/>
  <c r="K87" i="1" s="1"/>
  <c r="AD79" i="1"/>
  <c r="V174" i="1"/>
  <c r="G174" i="1"/>
  <c r="W72" i="1"/>
  <c r="AA72" i="1"/>
  <c r="AC73" i="1"/>
  <c r="K73" i="1"/>
  <c r="S196" i="1"/>
  <c r="S191" i="1"/>
  <c r="Q177" i="1"/>
  <c r="S178" i="1"/>
  <c r="W78" i="1"/>
  <c r="S78" i="1"/>
  <c r="AD181" i="1"/>
  <c r="I36" i="20"/>
  <c r="L193" i="16"/>
  <c r="F189" i="1"/>
  <c r="Y190" i="1"/>
  <c r="I190" i="1"/>
  <c r="U190" i="1"/>
  <c r="Q190" i="1"/>
  <c r="H190" i="1"/>
  <c r="H189" i="1" s="1"/>
  <c r="M190" i="1"/>
  <c r="M200" i="1"/>
  <c r="F199" i="1"/>
  <c r="Q200" i="1"/>
  <c r="U200" i="1"/>
  <c r="Y200" i="1"/>
  <c r="H200" i="1"/>
  <c r="H199" i="1" s="1"/>
  <c r="I200" i="1"/>
  <c r="AC142" i="1"/>
  <c r="K142" i="1"/>
  <c r="AE142" i="1" s="1"/>
  <c r="AF142" i="1" s="1"/>
  <c r="O130" i="1"/>
  <c r="M128" i="1"/>
  <c r="AC130" i="1"/>
  <c r="K130" i="1"/>
  <c r="AE130" i="1" s="1"/>
  <c r="AF130" i="1" s="1"/>
  <c r="O148" i="1"/>
  <c r="S41" i="1"/>
  <c r="G23" i="15"/>
  <c r="Z167" i="1"/>
  <c r="G166" i="1"/>
  <c r="G165" i="1" s="1"/>
  <c r="J167" i="1"/>
  <c r="R167" i="1"/>
  <c r="R166" i="1" s="1"/>
  <c r="R165" i="1" s="1"/>
  <c r="N167" i="1"/>
  <c r="V167" i="1"/>
  <c r="Z191" i="1"/>
  <c r="N191" i="1"/>
  <c r="O191" i="1" s="1"/>
  <c r="R191" i="1"/>
  <c r="J191" i="1"/>
  <c r="V191" i="1"/>
  <c r="W191" i="1" s="1"/>
  <c r="Z153" i="1"/>
  <c r="AA153" i="1" s="1"/>
  <c r="N153" i="1"/>
  <c r="V153" i="1"/>
  <c r="J153" i="1"/>
  <c r="R153" i="1"/>
  <c r="S153" i="1" s="1"/>
  <c r="U182" i="1"/>
  <c r="W86" i="1"/>
  <c r="O79" i="1"/>
  <c r="E8" i="15"/>
  <c r="C20" i="15"/>
  <c r="C22" i="15"/>
  <c r="O85" i="1"/>
  <c r="E16" i="15"/>
  <c r="G17" i="15"/>
  <c r="F17" i="15"/>
  <c r="D17" i="15"/>
  <c r="C17" i="15"/>
  <c r="E17" i="15"/>
  <c r="H153" i="1"/>
  <c r="K153" i="1"/>
  <c r="AC153" i="1"/>
  <c r="J97" i="17"/>
  <c r="J96" i="17" s="1"/>
  <c r="J87" i="17" s="1"/>
  <c r="K98" i="17"/>
  <c r="K97" i="17" s="1"/>
  <c r="K96" i="17" s="1"/>
  <c r="L97" i="17"/>
  <c r="L96" i="17" s="1"/>
  <c r="N98" i="17"/>
  <c r="J82" i="17"/>
  <c r="J81" i="17" s="1"/>
  <c r="K84" i="17"/>
  <c r="K82" i="17" s="1"/>
  <c r="K81" i="17" s="1"/>
  <c r="H4" i="17"/>
  <c r="J104" i="17"/>
  <c r="J103" i="17" s="1"/>
  <c r="H87" i="17"/>
  <c r="M16" i="17"/>
  <c r="L17" i="17"/>
  <c r="L16" i="17" s="1"/>
  <c r="N18" i="17"/>
  <c r="K30" i="17"/>
  <c r="K29" i="17" s="1"/>
  <c r="K28" i="17" s="1"/>
  <c r="I29" i="17"/>
  <c r="I28" i="17" s="1"/>
  <c r="O13" i="17"/>
  <c r="N12" i="17"/>
  <c r="K25" i="17"/>
  <c r="K24" i="17" s="1"/>
  <c r="L117" i="17"/>
  <c r="L116" i="17" s="1"/>
  <c r="L115" i="17" s="1"/>
  <c r="L32" i="17"/>
  <c r="N33" i="17"/>
  <c r="Z81" i="1"/>
  <c r="AA81" i="1" s="1"/>
  <c r="R81" i="1"/>
  <c r="S81" i="1" s="1"/>
  <c r="H81" i="1"/>
  <c r="V81" i="1"/>
  <c r="W81" i="1" s="1"/>
  <c r="N81" i="1"/>
  <c r="O81" i="1" s="1"/>
  <c r="J81" i="1"/>
  <c r="Y172" i="1"/>
  <c r="AA172" i="1" s="1"/>
  <c r="I172" i="1"/>
  <c r="Q172" i="1"/>
  <c r="S172" i="1" s="1"/>
  <c r="U172" i="1"/>
  <c r="W172" i="1" s="1"/>
  <c r="M172" i="1"/>
  <c r="O172" i="1" s="1"/>
  <c r="H172" i="1"/>
  <c r="Y30" i="1"/>
  <c r="AA30" i="1" s="1"/>
  <c r="M30" i="1"/>
  <c r="O30" i="1" s="1"/>
  <c r="Q30" i="1"/>
  <c r="S30" i="1" s="1"/>
  <c r="I30" i="1"/>
  <c r="U30" i="1"/>
  <c r="W30" i="1" s="1"/>
  <c r="H30" i="1"/>
  <c r="I77" i="1"/>
  <c r="Q77" i="1"/>
  <c r="S77" i="1" s="1"/>
  <c r="U77" i="1"/>
  <c r="W77" i="1" s="1"/>
  <c r="Y77" i="1"/>
  <c r="AA77" i="1" s="1"/>
  <c r="H77" i="1"/>
  <c r="M77" i="1"/>
  <c r="O77" i="1" s="1"/>
  <c r="R133" i="1"/>
  <c r="N133" i="1"/>
  <c r="N132" i="1" s="1"/>
  <c r="Z133" i="1"/>
  <c r="Z132" i="1" s="1"/>
  <c r="J133" i="1"/>
  <c r="K133" i="1" s="1"/>
  <c r="H133" i="1"/>
  <c r="V133" i="1"/>
  <c r="V132" i="1" s="1"/>
  <c r="G132" i="1"/>
  <c r="R139" i="1"/>
  <c r="Z139" i="1"/>
  <c r="N139" i="1"/>
  <c r="N138" i="1" s="1"/>
  <c r="N137" i="1" s="1"/>
  <c r="G138" i="1"/>
  <c r="G137" i="1" s="1"/>
  <c r="J139" i="1"/>
  <c r="V139" i="1"/>
  <c r="R47" i="1"/>
  <c r="S47" i="1" s="1"/>
  <c r="H47" i="1"/>
  <c r="V47" i="1"/>
  <c r="W47" i="1" s="1"/>
  <c r="Z47" i="1"/>
  <c r="AA47" i="1" s="1"/>
  <c r="N47" i="1"/>
  <c r="O47" i="1" s="1"/>
  <c r="J47" i="1"/>
  <c r="I53" i="1"/>
  <c r="Q53" i="1"/>
  <c r="U53" i="1"/>
  <c r="W53" i="1" s="1"/>
  <c r="M53" i="1"/>
  <c r="Y53" i="1"/>
  <c r="H53" i="1"/>
  <c r="Z38" i="1"/>
  <c r="Z37" i="1" s="1"/>
  <c r="R38" i="1"/>
  <c r="N38" i="1"/>
  <c r="G37" i="1"/>
  <c r="G36" i="1" s="1"/>
  <c r="V38" i="1"/>
  <c r="V37" i="1" s="1"/>
  <c r="J38" i="1"/>
  <c r="I18" i="1"/>
  <c r="M18" i="1"/>
  <c r="Q18" i="1"/>
  <c r="F17" i="1"/>
  <c r="Y18" i="1"/>
  <c r="U18" i="1"/>
  <c r="H18" i="1"/>
  <c r="Z103" i="1"/>
  <c r="J103" i="1"/>
  <c r="N103" i="1"/>
  <c r="R103" i="1"/>
  <c r="V103" i="1"/>
  <c r="N152" i="1"/>
  <c r="N151" i="1" s="1"/>
  <c r="N150" i="1" s="1"/>
  <c r="Z152" i="1"/>
  <c r="R152" i="1"/>
  <c r="R151" i="1" s="1"/>
  <c r="R150" i="1" s="1"/>
  <c r="G151" i="1"/>
  <c r="G150" i="1" s="1"/>
  <c r="V152" i="1"/>
  <c r="V151" i="1" s="1"/>
  <c r="V150" i="1" s="1"/>
  <c r="J152" i="1"/>
  <c r="R20" i="1"/>
  <c r="N20" i="1"/>
  <c r="Z20" i="1"/>
  <c r="J20" i="1"/>
  <c r="V20" i="1"/>
  <c r="Y40" i="1"/>
  <c r="AA40" i="1" s="1"/>
  <c r="M40" i="1"/>
  <c r="O40" i="1" s="1"/>
  <c r="U40" i="1"/>
  <c r="W40" i="1" s="1"/>
  <c r="I40" i="1"/>
  <c r="Q40" i="1"/>
  <c r="S40" i="1" s="1"/>
  <c r="H40" i="1"/>
  <c r="Z68" i="1"/>
  <c r="J68" i="1"/>
  <c r="AD68" i="1" s="1"/>
  <c r="R68" i="1"/>
  <c r="V68" i="1"/>
  <c r="N68" i="1"/>
  <c r="I126" i="1"/>
  <c r="Q126" i="1"/>
  <c r="S126" i="1" s="1"/>
  <c r="U126" i="1"/>
  <c r="W126" i="1" s="1"/>
  <c r="M126" i="1"/>
  <c r="Y126" i="1"/>
  <c r="AA126" i="1" s="1"/>
  <c r="H126" i="1"/>
  <c r="V123" i="1"/>
  <c r="W123" i="1" s="1"/>
  <c r="Z123" i="1"/>
  <c r="AA123" i="1" s="1"/>
  <c r="N123" i="1"/>
  <c r="O123" i="1" s="1"/>
  <c r="R123" i="1"/>
  <c r="S123" i="1" s="1"/>
  <c r="J123" i="1"/>
  <c r="H123" i="1"/>
  <c r="J169" i="1"/>
  <c r="Z169" i="1"/>
  <c r="R169" i="1"/>
  <c r="N169" i="1"/>
  <c r="V169" i="1"/>
  <c r="Z149" i="1"/>
  <c r="N149" i="1"/>
  <c r="J149" i="1"/>
  <c r="R149" i="1"/>
  <c r="V149" i="1"/>
  <c r="Z131" i="1"/>
  <c r="AA131" i="1" s="1"/>
  <c r="R131" i="1"/>
  <c r="V131" i="1"/>
  <c r="W131" i="1" s="1"/>
  <c r="H131" i="1"/>
  <c r="J131" i="1"/>
  <c r="N131" i="1"/>
  <c r="O131" i="1" s="1"/>
  <c r="Z187" i="1"/>
  <c r="R187" i="1"/>
  <c r="J187" i="1"/>
  <c r="N187" i="1"/>
  <c r="V187" i="1"/>
  <c r="Y33" i="1"/>
  <c r="I33" i="1"/>
  <c r="Q33" i="1"/>
  <c r="U33" i="1"/>
  <c r="M33" i="1"/>
  <c r="F32" i="1"/>
  <c r="H32" i="1" s="1"/>
  <c r="H33" i="1"/>
  <c r="Q204" i="1"/>
  <c r="Y204" i="1"/>
  <c r="U204" i="1"/>
  <c r="F203" i="1"/>
  <c r="M204" i="1"/>
  <c r="I204" i="1"/>
  <c r="H204" i="1"/>
  <c r="N127" i="1"/>
  <c r="R127" i="1"/>
  <c r="Z127" i="1"/>
  <c r="J127" i="1"/>
  <c r="V127" i="1"/>
  <c r="Y82" i="1"/>
  <c r="AA82" i="1" s="1"/>
  <c r="I82" i="1"/>
  <c r="Q82" i="1"/>
  <c r="M82" i="1"/>
  <c r="H82" i="1"/>
  <c r="U82" i="1"/>
  <c r="N22" i="1"/>
  <c r="Z22" i="1"/>
  <c r="R22" i="1"/>
  <c r="J22" i="1"/>
  <c r="V22" i="1"/>
  <c r="Z62" i="1"/>
  <c r="J62" i="1"/>
  <c r="AD62" i="1" s="1"/>
  <c r="N62" i="1"/>
  <c r="R62" i="1"/>
  <c r="V62" i="1"/>
  <c r="Q195" i="1"/>
  <c r="F194" i="1"/>
  <c r="Y195" i="1"/>
  <c r="I195" i="1"/>
  <c r="M195" i="1"/>
  <c r="U195" i="1"/>
  <c r="H195" i="1"/>
  <c r="I9" i="1"/>
  <c r="Q9" i="1"/>
  <c r="S9" i="1" s="1"/>
  <c r="H9" i="1"/>
  <c r="M9" i="1"/>
  <c r="U9" i="1"/>
  <c r="Y66" i="1"/>
  <c r="I66" i="1"/>
  <c r="H66" i="1"/>
  <c r="U66" i="1"/>
  <c r="F64" i="1"/>
  <c r="Q66" i="1"/>
  <c r="M66" i="1"/>
  <c r="Y111" i="1"/>
  <c r="I111" i="1"/>
  <c r="Q111" i="1"/>
  <c r="M111" i="1"/>
  <c r="U111" i="1"/>
  <c r="F110" i="1"/>
  <c r="H111" i="1"/>
  <c r="Z48" i="1"/>
  <c r="J48" i="1"/>
  <c r="R48" i="1"/>
  <c r="N48" i="1"/>
  <c r="V48" i="1"/>
  <c r="Z52" i="1"/>
  <c r="J52" i="1"/>
  <c r="AD52" i="1" s="1"/>
  <c r="N52" i="1"/>
  <c r="R52" i="1"/>
  <c r="V52" i="1"/>
  <c r="Z56" i="1"/>
  <c r="N56" i="1"/>
  <c r="R56" i="1"/>
  <c r="J56" i="1"/>
  <c r="V56" i="1"/>
  <c r="I58" i="1"/>
  <c r="Y58" i="1"/>
  <c r="AA58" i="1" s="1"/>
  <c r="Q58" i="1"/>
  <c r="S58" i="1" s="1"/>
  <c r="U58" i="1"/>
  <c r="W58" i="1" s="1"/>
  <c r="H58" i="1"/>
  <c r="M58" i="1"/>
  <c r="O58" i="1" s="1"/>
  <c r="Z102" i="1"/>
  <c r="R102" i="1"/>
  <c r="N102" i="1"/>
  <c r="V102" i="1"/>
  <c r="J102" i="1"/>
  <c r="Z159" i="1"/>
  <c r="Z158" i="1" s="1"/>
  <c r="Z157" i="1" s="1"/>
  <c r="N159" i="1"/>
  <c r="N158" i="1" s="1"/>
  <c r="N157" i="1" s="1"/>
  <c r="J159" i="1"/>
  <c r="R159" i="1"/>
  <c r="V159" i="1"/>
  <c r="V158" i="1" s="1"/>
  <c r="V157" i="1" s="1"/>
  <c r="G158" i="1"/>
  <c r="G157" i="1" s="1"/>
  <c r="Y11" i="1"/>
  <c r="I11" i="1"/>
  <c r="M11" i="1"/>
  <c r="U11" i="1"/>
  <c r="Q11" i="1"/>
  <c r="F10" i="1"/>
  <c r="H10" i="1" s="1"/>
  <c r="H11" i="1"/>
  <c r="M26" i="1"/>
  <c r="Q26" i="1"/>
  <c r="S26" i="1" s="1"/>
  <c r="Y26" i="1"/>
  <c r="I26" i="1"/>
  <c r="U26" i="1"/>
  <c r="W26" i="1" s="1"/>
  <c r="H26" i="1"/>
  <c r="Y60" i="1"/>
  <c r="AA60" i="1" s="1"/>
  <c r="I60" i="1"/>
  <c r="Q60" i="1"/>
  <c r="S60" i="1" s="1"/>
  <c r="U60" i="1"/>
  <c r="W60" i="1" s="1"/>
  <c r="H60" i="1"/>
  <c r="M60" i="1"/>
  <c r="O60" i="1" s="1"/>
  <c r="I19" i="1"/>
  <c r="Y19" i="1"/>
  <c r="AA19" i="1" s="1"/>
  <c r="Q19" i="1"/>
  <c r="S19" i="1" s="1"/>
  <c r="U19" i="1"/>
  <c r="W19" i="1" s="1"/>
  <c r="M19" i="1"/>
  <c r="O19" i="1" s="1"/>
  <c r="H19" i="1"/>
  <c r="R99" i="1"/>
  <c r="Z99" i="1"/>
  <c r="N99" i="1"/>
  <c r="V99" i="1"/>
  <c r="J99" i="1"/>
  <c r="I13" i="1"/>
  <c r="M13" i="1"/>
  <c r="U13" i="1"/>
  <c r="W13" i="1" s="1"/>
  <c r="Y13" i="1"/>
  <c r="AA13" i="1" s="1"/>
  <c r="Q13" i="1"/>
  <c r="S13" i="1" s="1"/>
  <c r="H13" i="1"/>
  <c r="AA143" i="1"/>
  <c r="AA175" i="1"/>
  <c r="AA174" i="1" s="1"/>
  <c r="H160" i="1"/>
  <c r="O160" i="1"/>
  <c r="W25" i="1"/>
  <c r="S179" i="1"/>
  <c r="AD113" i="1"/>
  <c r="AD73" i="1"/>
  <c r="H94" i="1"/>
  <c r="S106" i="1"/>
  <c r="AC113" i="1"/>
  <c r="K113" i="1"/>
  <c r="AE113" i="1" s="1"/>
  <c r="AF113" i="1" s="1"/>
  <c r="O89" i="1"/>
  <c r="R203" i="1"/>
  <c r="R202" i="1" s="1"/>
  <c r="R201" i="1" s="1"/>
  <c r="AA107" i="1"/>
  <c r="K188" i="1"/>
  <c r="AE188" i="1" s="1"/>
  <c r="AF188" i="1" s="1"/>
  <c r="AC188" i="1"/>
  <c r="AA205" i="1"/>
  <c r="AA70" i="1"/>
  <c r="AD72" i="1"/>
  <c r="S87" i="1"/>
  <c r="G35" i="20"/>
  <c r="J86" i="1"/>
  <c r="V86" i="1"/>
  <c r="Z86" i="1"/>
  <c r="AA86" i="1" s="1"/>
  <c r="N86" i="1"/>
  <c r="O86" i="1" s="1"/>
  <c r="R86" i="1"/>
  <c r="S86" i="1" s="1"/>
  <c r="AD206" i="1"/>
  <c r="S206" i="1"/>
  <c r="AD41" i="1"/>
  <c r="E14" i="15"/>
  <c r="F14" i="15"/>
  <c r="D14" i="15"/>
  <c r="C14" i="15"/>
  <c r="H14" i="15" s="1"/>
  <c r="G14" i="15"/>
  <c r="N174" i="1"/>
  <c r="AD196" i="1"/>
  <c r="K72" i="1"/>
  <c r="AC72" i="1"/>
  <c r="S8" i="1"/>
  <c r="Q6" i="1"/>
  <c r="W73" i="1"/>
  <c r="O196" i="1"/>
  <c r="E12" i="15"/>
  <c r="AA191" i="1"/>
  <c r="AA78" i="1"/>
  <c r="AD180" i="1"/>
  <c r="I37" i="20"/>
  <c r="D36" i="1"/>
  <c r="D4" i="1" s="1"/>
  <c r="I167" i="1"/>
  <c r="F166" i="1"/>
  <c r="Q167" i="1"/>
  <c r="Y167" i="1"/>
  <c r="U167" i="1"/>
  <c r="M167" i="1"/>
  <c r="H167" i="1"/>
  <c r="F120" i="1"/>
  <c r="I121" i="1"/>
  <c r="U121" i="1"/>
  <c r="Y121" i="1"/>
  <c r="Q121" i="1"/>
  <c r="M121" i="1"/>
  <c r="H121" i="1"/>
  <c r="S130" i="1"/>
  <c r="Q128" i="1"/>
  <c r="W148" i="1"/>
  <c r="S148" i="1"/>
  <c r="S31" i="1"/>
  <c r="AA41" i="1"/>
  <c r="C23" i="15"/>
  <c r="N192" i="1"/>
  <c r="O192" i="1" s="1"/>
  <c r="V192" i="1"/>
  <c r="W192" i="1" s="1"/>
  <c r="Z192" i="1"/>
  <c r="AA192" i="1" s="1"/>
  <c r="J192" i="1"/>
  <c r="R192" i="1"/>
  <c r="S192" i="1" s="1"/>
  <c r="Z190" i="1"/>
  <c r="Z189" i="1" s="1"/>
  <c r="N190" i="1"/>
  <c r="R190" i="1"/>
  <c r="V190" i="1"/>
  <c r="G189" i="1"/>
  <c r="J190" i="1"/>
  <c r="Z186" i="1"/>
  <c r="V186" i="1"/>
  <c r="J186" i="1"/>
  <c r="N186" i="1"/>
  <c r="R186" i="1"/>
  <c r="R185" i="1" s="1"/>
  <c r="G185" i="1"/>
  <c r="M182" i="1"/>
  <c r="O182" i="1" s="1"/>
  <c r="H86" i="1"/>
  <c r="S79" i="1"/>
  <c r="K79" i="1"/>
  <c r="AE79" i="1" s="1"/>
  <c r="AF79" i="1" s="1"/>
  <c r="AC79" i="1"/>
  <c r="D10" i="15"/>
  <c r="E10" i="15"/>
  <c r="G10" i="15"/>
  <c r="F10" i="15"/>
  <c r="C10" i="15"/>
  <c r="E26" i="15"/>
  <c r="D23" i="15"/>
  <c r="F23" i="15"/>
  <c r="M180" i="1"/>
  <c r="O180" i="1" s="1"/>
  <c r="P180" i="1" s="1"/>
  <c r="O181" i="1"/>
  <c r="U180" i="1"/>
  <c r="W180" i="1" s="1"/>
  <c r="X180" i="1" s="1"/>
  <c r="W181" i="1"/>
  <c r="AA85" i="1"/>
  <c r="D15" i="15"/>
  <c r="F21" i="15"/>
  <c r="D21" i="15"/>
  <c r="C21" i="15"/>
  <c r="G21" i="15"/>
  <c r="E21" i="15"/>
  <c r="O153" i="1"/>
  <c r="W153" i="1"/>
  <c r="F125" i="17"/>
  <c r="J55" i="17"/>
  <c r="J54" i="17" s="1"/>
  <c r="J53" i="17" s="1"/>
  <c r="K56" i="17"/>
  <c r="K55" i="17" s="1"/>
  <c r="K54" i="17" s="1"/>
  <c r="N74" i="17"/>
  <c r="L73" i="17"/>
  <c r="L72" i="17" s="1"/>
  <c r="F4" i="17"/>
  <c r="J117" i="17"/>
  <c r="J116" i="17" s="1"/>
  <c r="J115" i="17" s="1"/>
  <c r="K51" i="17"/>
  <c r="K50" i="17" s="1"/>
  <c r="I50" i="17"/>
  <c r="K44" i="17"/>
  <c r="K40" i="17" s="1"/>
  <c r="K39" i="17" s="1"/>
  <c r="K71" i="17"/>
  <c r="K70" i="17" s="1"/>
  <c r="I70" i="17"/>
  <c r="I62" i="17" s="1"/>
  <c r="G17" i="17"/>
  <c r="G16" i="17" s="1"/>
  <c r="J29" i="17"/>
  <c r="J28" i="17" s="1"/>
  <c r="J4" i="17" s="1"/>
  <c r="N30" i="17"/>
  <c r="L29" i="17"/>
  <c r="L28" i="17" s="1"/>
  <c r="O92" i="17"/>
  <c r="N91" i="17"/>
  <c r="O91" i="17" s="1"/>
  <c r="L79" i="17"/>
  <c r="L78" i="17" s="1"/>
  <c r="N80" i="17"/>
  <c r="K13" i="17"/>
  <c r="K12" i="17" s="1"/>
  <c r="K11" i="17" s="1"/>
  <c r="N117" i="17"/>
  <c r="O118" i="17"/>
  <c r="J32" i="17"/>
  <c r="Y114" i="1"/>
  <c r="AA114" i="1" s="1"/>
  <c r="M114" i="1"/>
  <c r="O114" i="1" s="1"/>
  <c r="H114" i="1"/>
  <c r="Q114" i="1"/>
  <c r="S114" i="1" s="1"/>
  <c r="U114" i="1"/>
  <c r="W114" i="1" s="1"/>
  <c r="I114" i="1"/>
  <c r="Y83" i="1"/>
  <c r="AA83" i="1" s="1"/>
  <c r="I83" i="1"/>
  <c r="H83" i="1"/>
  <c r="Q83" i="1"/>
  <c r="S83" i="1" s="1"/>
  <c r="M83" i="1"/>
  <c r="O83" i="1" s="1"/>
  <c r="U83" i="1"/>
  <c r="W83" i="1" s="1"/>
  <c r="Y61" i="1"/>
  <c r="H61" i="1"/>
  <c r="Q61" i="1"/>
  <c r="S61" i="1" s="1"/>
  <c r="I61" i="1"/>
  <c r="M61" i="1"/>
  <c r="O61" i="1" s="1"/>
  <c r="U61" i="1"/>
  <c r="W61" i="1" s="1"/>
  <c r="V112" i="1"/>
  <c r="W112" i="1" s="1"/>
  <c r="R112" i="1"/>
  <c r="Z112" i="1"/>
  <c r="AA112" i="1" s="1"/>
  <c r="J112" i="1"/>
  <c r="AD112" i="1" s="1"/>
  <c r="N112" i="1"/>
  <c r="O112" i="1" s="1"/>
  <c r="M154" i="1"/>
  <c r="O154" i="1" s="1"/>
  <c r="Y154" i="1"/>
  <c r="AA154" i="1" s="1"/>
  <c r="I154" i="1"/>
  <c r="U154" i="1"/>
  <c r="W154" i="1" s="1"/>
  <c r="H154" i="1"/>
  <c r="Q154" i="1"/>
  <c r="R141" i="1"/>
  <c r="S141" i="1" s="1"/>
  <c r="Z141" i="1"/>
  <c r="AA141" i="1" s="1"/>
  <c r="N141" i="1"/>
  <c r="O141" i="1" s="1"/>
  <c r="H141" i="1"/>
  <c r="J141" i="1"/>
  <c r="V141" i="1"/>
  <c r="W141" i="1" s="1"/>
  <c r="I49" i="1"/>
  <c r="M49" i="1"/>
  <c r="O49" i="1" s="1"/>
  <c r="H49" i="1"/>
  <c r="Q49" i="1"/>
  <c r="S49" i="1" s="1"/>
  <c r="Y49" i="1"/>
  <c r="AA49" i="1" s="1"/>
  <c r="U49" i="1"/>
  <c r="W49" i="1" s="1"/>
  <c r="Z53" i="1"/>
  <c r="R53" i="1"/>
  <c r="J53" i="1"/>
  <c r="V53" i="1"/>
  <c r="N53" i="1"/>
  <c r="Y59" i="1"/>
  <c r="AA59" i="1" s="1"/>
  <c r="I59" i="1"/>
  <c r="H59" i="1"/>
  <c r="Q59" i="1"/>
  <c r="S59" i="1" s="1"/>
  <c r="M59" i="1"/>
  <c r="O59" i="1" s="1"/>
  <c r="U59" i="1"/>
  <c r="Z39" i="1"/>
  <c r="R39" i="1"/>
  <c r="J39" i="1"/>
  <c r="V39" i="1"/>
  <c r="N39" i="1"/>
  <c r="Y134" i="1"/>
  <c r="AA134" i="1" s="1"/>
  <c r="Q134" i="1"/>
  <c r="Q132" i="1" s="1"/>
  <c r="U134" i="1"/>
  <c r="W134" i="1" s="1"/>
  <c r="I134" i="1"/>
  <c r="M134" i="1"/>
  <c r="O134" i="1" s="1"/>
  <c r="H134" i="1"/>
  <c r="U171" i="1"/>
  <c r="F170" i="1"/>
  <c r="I171" i="1"/>
  <c r="H171" i="1"/>
  <c r="H170" i="1" s="1"/>
  <c r="Y171" i="1"/>
  <c r="Q171" i="1"/>
  <c r="M171" i="1"/>
  <c r="Y20" i="1"/>
  <c r="AA20" i="1" s="1"/>
  <c r="Q20" i="1"/>
  <c r="U20" i="1"/>
  <c r="I20" i="1"/>
  <c r="M20" i="1"/>
  <c r="O20" i="1" s="1"/>
  <c r="H20" i="1"/>
  <c r="I101" i="1"/>
  <c r="U101" i="1"/>
  <c r="Y101" i="1"/>
  <c r="Q101" i="1"/>
  <c r="M101" i="1"/>
  <c r="F100" i="1"/>
  <c r="H100" i="1" s="1"/>
  <c r="H101" i="1"/>
  <c r="AC198" i="1"/>
  <c r="I176" i="1"/>
  <c r="I174" i="1" s="1"/>
  <c r="Y176" i="1"/>
  <c r="AA176" i="1" s="1"/>
  <c r="M176" i="1"/>
  <c r="O176" i="1" s="1"/>
  <c r="Q176" i="1"/>
  <c r="S176" i="1" s="1"/>
  <c r="U176" i="1"/>
  <c r="W176" i="1" s="1"/>
  <c r="H176" i="1"/>
  <c r="H174" i="1" s="1"/>
  <c r="Z198" i="1"/>
  <c r="AA198" i="1" s="1"/>
  <c r="V198" i="1"/>
  <c r="W198" i="1" s="1"/>
  <c r="R198" i="1"/>
  <c r="S198" i="1" s="1"/>
  <c r="N198" i="1"/>
  <c r="O198" i="1" s="1"/>
  <c r="H198" i="1"/>
  <c r="J198" i="1"/>
  <c r="I161" i="1"/>
  <c r="Y161" i="1"/>
  <c r="AA161" i="1" s="1"/>
  <c r="Q161" i="1"/>
  <c r="H161" i="1"/>
  <c r="U161" i="1"/>
  <c r="W161" i="1" s="1"/>
  <c r="M161" i="1"/>
  <c r="O161" i="1" s="1"/>
  <c r="I136" i="1"/>
  <c r="U136" i="1"/>
  <c r="W136" i="1" s="1"/>
  <c r="Y136" i="1"/>
  <c r="AA136" i="1" s="1"/>
  <c r="Q136" i="1"/>
  <c r="M136" i="1"/>
  <c r="O136" i="1" s="1"/>
  <c r="H136" i="1"/>
  <c r="Q98" i="1"/>
  <c r="S98" i="1" s="1"/>
  <c r="Y98" i="1"/>
  <c r="AA98" i="1" s="1"/>
  <c r="I98" i="1"/>
  <c r="U98" i="1"/>
  <c r="W98" i="1" s="1"/>
  <c r="H98" i="1"/>
  <c r="M98" i="1"/>
  <c r="Z129" i="1"/>
  <c r="J129" i="1"/>
  <c r="V129" i="1"/>
  <c r="H129" i="1"/>
  <c r="H128" i="1" s="1"/>
  <c r="R129" i="1"/>
  <c r="N129" i="1"/>
  <c r="G128" i="1"/>
  <c r="L62" i="17"/>
  <c r="M197" i="1"/>
  <c r="I197" i="1"/>
  <c r="U197" i="1"/>
  <c r="W197" i="1" s="1"/>
  <c r="Q197" i="1"/>
  <c r="S197" i="1" s="1"/>
  <c r="H197" i="1"/>
  <c r="Y197" i="1"/>
  <c r="AA197" i="1" s="1"/>
  <c r="I104" i="1"/>
  <c r="M104" i="1"/>
  <c r="O104" i="1" s="1"/>
  <c r="Y104" i="1"/>
  <c r="AA104" i="1" s="1"/>
  <c r="Q104" i="1"/>
  <c r="S104" i="1" s="1"/>
  <c r="H104" i="1"/>
  <c r="U104" i="1"/>
  <c r="W104" i="1" s="1"/>
  <c r="Z82" i="1"/>
  <c r="J82" i="1"/>
  <c r="V82" i="1"/>
  <c r="R82" i="1"/>
  <c r="N82" i="1"/>
  <c r="I22" i="1"/>
  <c r="M22" i="1"/>
  <c r="O22" i="1" s="1"/>
  <c r="U22" i="1"/>
  <c r="W22" i="1" s="1"/>
  <c r="Y22" i="1"/>
  <c r="AA22" i="1" s="1"/>
  <c r="Q22" i="1"/>
  <c r="H22" i="1"/>
  <c r="I62" i="1"/>
  <c r="Y62" i="1"/>
  <c r="AA62" i="1" s="1"/>
  <c r="M62" i="1"/>
  <c r="O62" i="1" s="1"/>
  <c r="Q62" i="1"/>
  <c r="S62" i="1" s="1"/>
  <c r="U62" i="1"/>
  <c r="W62" i="1" s="1"/>
  <c r="H62" i="1"/>
  <c r="Z195" i="1"/>
  <c r="Z194" i="1" s="1"/>
  <c r="N195" i="1"/>
  <c r="N194" i="1" s="1"/>
  <c r="N193" i="1" s="1"/>
  <c r="R195" i="1"/>
  <c r="J195" i="1"/>
  <c r="G194" i="1"/>
  <c r="V195" i="1"/>
  <c r="V194" i="1" s="1"/>
  <c r="V193" i="1" s="1"/>
  <c r="V9" i="1"/>
  <c r="V6" i="1" s="1"/>
  <c r="J9" i="1"/>
  <c r="R9" i="1"/>
  <c r="R6" i="1" s="1"/>
  <c r="R5" i="1" s="1"/>
  <c r="N9" i="1"/>
  <c r="Z66" i="1"/>
  <c r="R66" i="1"/>
  <c r="V66" i="1"/>
  <c r="J66" i="1"/>
  <c r="N66" i="1"/>
  <c r="N111" i="1"/>
  <c r="N110" i="1" s="1"/>
  <c r="N109" i="1" s="1"/>
  <c r="J111" i="1"/>
  <c r="R111" i="1"/>
  <c r="R110" i="1" s="1"/>
  <c r="R109" i="1" s="1"/>
  <c r="G110" i="1"/>
  <c r="G109" i="1" s="1"/>
  <c r="V111" i="1"/>
  <c r="V110" i="1" s="1"/>
  <c r="V109" i="1" s="1"/>
  <c r="Z111" i="1"/>
  <c r="Z110" i="1" s="1"/>
  <c r="Z109" i="1" s="1"/>
  <c r="Y48" i="1"/>
  <c r="AA48" i="1" s="1"/>
  <c r="I48" i="1"/>
  <c r="H48" i="1"/>
  <c r="M48" i="1"/>
  <c r="O48" i="1" s="1"/>
  <c r="Q48" i="1"/>
  <c r="S48" i="1" s="1"/>
  <c r="U48" i="1"/>
  <c r="W48" i="1" s="1"/>
  <c r="Y52" i="1"/>
  <c r="AA52" i="1" s="1"/>
  <c r="I52" i="1"/>
  <c r="U52" i="1"/>
  <c r="W52" i="1" s="1"/>
  <c r="Q52" i="1"/>
  <c r="S52" i="1" s="1"/>
  <c r="H52" i="1"/>
  <c r="M52" i="1"/>
  <c r="O52" i="1" s="1"/>
  <c r="I56" i="1"/>
  <c r="Y56" i="1"/>
  <c r="H56" i="1"/>
  <c r="U56" i="1"/>
  <c r="Q56" i="1"/>
  <c r="S56" i="1" s="1"/>
  <c r="M56" i="1"/>
  <c r="O56" i="1" s="1"/>
  <c r="U12" i="1"/>
  <c r="W12" i="1" s="1"/>
  <c r="Y12" i="1"/>
  <c r="AA12" i="1" s="1"/>
  <c r="Q12" i="1"/>
  <c r="S12" i="1" s="1"/>
  <c r="I12" i="1"/>
  <c r="M12" i="1"/>
  <c r="H12" i="1"/>
  <c r="I135" i="1"/>
  <c r="M135" i="1"/>
  <c r="U135" i="1"/>
  <c r="W135" i="1" s="1"/>
  <c r="Y135" i="1"/>
  <c r="AA135" i="1" s="1"/>
  <c r="Q135" i="1"/>
  <c r="S135" i="1" s="1"/>
  <c r="H135" i="1"/>
  <c r="Z21" i="1"/>
  <c r="R21" i="1"/>
  <c r="J21" i="1"/>
  <c r="AD21" i="1" s="1"/>
  <c r="V21" i="1"/>
  <c r="N21" i="1"/>
  <c r="R28" i="1"/>
  <c r="N28" i="1"/>
  <c r="Z28" i="1"/>
  <c r="V28" i="1"/>
  <c r="J28" i="1"/>
  <c r="R67" i="1"/>
  <c r="Z67" i="1"/>
  <c r="V67" i="1"/>
  <c r="N67" i="1"/>
  <c r="J67" i="1"/>
  <c r="AD67" i="1" s="1"/>
  <c r="I122" i="1"/>
  <c r="M122" i="1"/>
  <c r="O122" i="1" s="1"/>
  <c r="U122" i="1"/>
  <c r="Q122" i="1"/>
  <c r="S122" i="1" s="1"/>
  <c r="Y122" i="1"/>
  <c r="AA122" i="1" s="1"/>
  <c r="H122" i="1"/>
  <c r="Z97" i="1"/>
  <c r="N97" i="1"/>
  <c r="R97" i="1"/>
  <c r="J97" i="1"/>
  <c r="V97" i="1"/>
  <c r="S131" i="1"/>
  <c r="AC143" i="1"/>
  <c r="K143" i="1"/>
  <c r="AE143" i="1" s="1"/>
  <c r="AF143" i="1" s="1"/>
  <c r="AD43" i="1"/>
  <c r="AD207" i="1"/>
  <c r="O207" i="1"/>
  <c r="AC112" i="1"/>
  <c r="Y132" i="1"/>
  <c r="AA133" i="1"/>
  <c r="K160" i="1"/>
  <c r="AC160" i="1"/>
  <c r="AA65" i="1"/>
  <c r="AE65" i="1" s="1"/>
  <c r="AF65" i="1" s="1"/>
  <c r="AD65" i="1"/>
  <c r="K25" i="1"/>
  <c r="AC25" i="1"/>
  <c r="AC179" i="1"/>
  <c r="K179" i="1"/>
  <c r="AE179" i="1" s="1"/>
  <c r="AF179" i="1" s="1"/>
  <c r="AC92" i="1"/>
  <c r="F174" i="1"/>
  <c r="F173" i="1" s="1"/>
  <c r="G95" i="1"/>
  <c r="I143" i="16"/>
  <c r="G96" i="1" s="1"/>
  <c r="AD89" i="1"/>
  <c r="AD80" i="1"/>
  <c r="AD29" i="1"/>
  <c r="S89" i="1"/>
  <c r="K106" i="1"/>
  <c r="AE106" i="1" s="1"/>
  <c r="AF106" i="1" s="1"/>
  <c r="AC106" i="1"/>
  <c r="AC71" i="1"/>
  <c r="K71" i="1"/>
  <c r="AE71" i="1" s="1"/>
  <c r="AF71" i="1" s="1"/>
  <c r="AD148" i="1"/>
  <c r="AC89" i="1"/>
  <c r="K89" i="1"/>
  <c r="AD8" i="1"/>
  <c r="S207" i="1"/>
  <c r="S94" i="1"/>
  <c r="AA87" i="1"/>
  <c r="AA80" i="1"/>
  <c r="S70" i="1"/>
  <c r="AD164" i="1"/>
  <c r="AD78" i="1"/>
  <c r="S90" i="1"/>
  <c r="AC88" i="1"/>
  <c r="K88" i="1"/>
  <c r="AE88" i="1" s="1"/>
  <c r="AF88" i="1" s="1"/>
  <c r="G91" i="1"/>
  <c r="G64" i="1" s="1"/>
  <c r="G63" i="1" s="1"/>
  <c r="I138" i="16"/>
  <c r="G92" i="1" s="1"/>
  <c r="G202" i="1"/>
  <c r="AD179" i="1"/>
  <c r="AC96" i="1"/>
  <c r="AC91" i="1"/>
  <c r="Z174" i="1"/>
  <c r="AD71" i="1"/>
  <c r="M6" i="1"/>
  <c r="O8" i="1"/>
  <c r="AC8" i="1"/>
  <c r="I6" i="1"/>
  <c r="K8" i="1"/>
  <c r="AE8" i="1" s="1"/>
  <c r="AF8" i="1" s="1"/>
  <c r="S73" i="1"/>
  <c r="W196" i="1"/>
  <c r="AC191" i="1"/>
  <c r="K191" i="1"/>
  <c r="M177" i="1"/>
  <c r="O177" i="1" s="1"/>
  <c r="P177" i="1" s="1"/>
  <c r="O178" i="1"/>
  <c r="U177" i="1"/>
  <c r="W177" i="1" s="1"/>
  <c r="X177" i="1" s="1"/>
  <c r="W178" i="1"/>
  <c r="K197" i="16"/>
  <c r="Y35" i="1"/>
  <c r="I35" i="1"/>
  <c r="Q35" i="1"/>
  <c r="H35" i="1"/>
  <c r="U35" i="1"/>
  <c r="F34" i="1"/>
  <c r="M35" i="1"/>
  <c r="K183" i="16"/>
  <c r="L183" i="16" s="1"/>
  <c r="F22" i="15"/>
  <c r="F20" i="15"/>
  <c r="F11" i="15"/>
  <c r="G26" i="15"/>
  <c r="C26" i="15"/>
  <c r="G16" i="15"/>
  <c r="D11" i="15"/>
  <c r="D9" i="15"/>
  <c r="F26" i="15"/>
  <c r="D20" i="15"/>
  <c r="D26" i="15"/>
  <c r="D16" i="15"/>
  <c r="C8" i="15"/>
  <c r="C9" i="15"/>
  <c r="H9" i="15" s="1"/>
  <c r="G22" i="15"/>
  <c r="E20" i="15"/>
  <c r="G9" i="15"/>
  <c r="E22" i="15"/>
  <c r="C13" i="15"/>
  <c r="F9" i="15"/>
  <c r="Y186" i="1"/>
  <c r="I186" i="1"/>
  <c r="F185" i="1"/>
  <c r="F184" i="1" s="1"/>
  <c r="U186" i="1"/>
  <c r="H186" i="1"/>
  <c r="H185" i="1" s="1"/>
  <c r="Q186" i="1"/>
  <c r="M186" i="1"/>
  <c r="Q182" i="1"/>
  <c r="AA148" i="1"/>
  <c r="K148" i="1"/>
  <c r="AC148" i="1"/>
  <c r="AC29" i="1"/>
  <c r="K29" i="1"/>
  <c r="AE29" i="1" s="1"/>
  <c r="AF29" i="1" s="1"/>
  <c r="AC31" i="1"/>
  <c r="K31" i="1"/>
  <c r="AE31" i="1" s="1"/>
  <c r="AF31" i="1" s="1"/>
  <c r="O41" i="1"/>
  <c r="AC41" i="1"/>
  <c r="K41" i="1"/>
  <c r="C25" i="15"/>
  <c r="G25" i="15"/>
  <c r="G24" i="15" s="1"/>
  <c r="F25" i="15"/>
  <c r="E25" i="15"/>
  <c r="E24" i="15" s="1"/>
  <c r="D25" i="15"/>
  <c r="D24" i="15" s="1"/>
  <c r="F8" i="15"/>
  <c r="R200" i="1"/>
  <c r="R199" i="1" s="1"/>
  <c r="Z200" i="1"/>
  <c r="Z199" i="1" s="1"/>
  <c r="N200" i="1"/>
  <c r="N199" i="1" s="1"/>
  <c r="J200" i="1"/>
  <c r="G199" i="1"/>
  <c r="V200" i="1"/>
  <c r="V199" i="1" s="1"/>
  <c r="N183" i="1"/>
  <c r="N182" i="1" s="1"/>
  <c r="R183" i="1"/>
  <c r="R182" i="1" s="1"/>
  <c r="Z183" i="1"/>
  <c r="Z182" i="1" s="1"/>
  <c r="V183" i="1"/>
  <c r="V182" i="1" s="1"/>
  <c r="J183" i="1"/>
  <c r="K183" i="1" s="1"/>
  <c r="G182" i="1"/>
  <c r="H182" i="1" s="1"/>
  <c r="V35" i="1"/>
  <c r="V34" i="1" s="1"/>
  <c r="R35" i="1"/>
  <c r="R34" i="1" s="1"/>
  <c r="J35" i="1"/>
  <c r="G34" i="1"/>
  <c r="Z35" i="1"/>
  <c r="Z34" i="1" s="1"/>
  <c r="N35" i="1"/>
  <c r="N34" i="1" s="1"/>
  <c r="Y182" i="1"/>
  <c r="AA182" i="1" s="1"/>
  <c r="AA183" i="1"/>
  <c r="AA79" i="1"/>
  <c r="C11" i="15"/>
  <c r="H11" i="15" s="1"/>
  <c r="D13" i="15"/>
  <c r="D12" i="15" s="1"/>
  <c r="E23" i="15"/>
  <c r="I180" i="1"/>
  <c r="AC181" i="1"/>
  <c r="K181" i="1"/>
  <c r="AE181" i="1" s="1"/>
  <c r="AF181" i="1" s="1"/>
  <c r="Q180" i="1"/>
  <c r="S180" i="1" s="1"/>
  <c r="T180" i="1" s="1"/>
  <c r="S181" i="1"/>
  <c r="S85" i="1"/>
  <c r="AD116" i="1"/>
  <c r="C16" i="15"/>
  <c r="C15" i="15"/>
  <c r="G15" i="15"/>
  <c r="G12" i="15" s="1"/>
  <c r="F7" i="15"/>
  <c r="F6" i="15" s="1"/>
  <c r="C7" i="15"/>
  <c r="G7" i="15"/>
  <c r="E7" i="15"/>
  <c r="D7" i="15"/>
  <c r="D6" i="15" s="1"/>
  <c r="K87" i="17" l="1"/>
  <c r="I173" i="1"/>
  <c r="AE87" i="1"/>
  <c r="AF87" i="1" s="1"/>
  <c r="C10" i="20"/>
  <c r="I34" i="1"/>
  <c r="AC35" i="1"/>
  <c r="K35" i="1"/>
  <c r="Z96" i="1"/>
  <c r="AA96" i="1" s="1"/>
  <c r="N96" i="1"/>
  <c r="O96" i="1" s="1"/>
  <c r="R96" i="1"/>
  <c r="S96" i="1" s="1"/>
  <c r="V96" i="1"/>
  <c r="W96" i="1" s="1"/>
  <c r="J96" i="1"/>
  <c r="H96" i="1"/>
  <c r="K135" i="1"/>
  <c r="AC135" i="1"/>
  <c r="AD66" i="1"/>
  <c r="K104" i="1"/>
  <c r="AE104" i="1" s="1"/>
  <c r="AF104" i="1" s="1"/>
  <c r="AC104" i="1"/>
  <c r="AC20" i="1"/>
  <c r="K20" i="1"/>
  <c r="H158" i="1"/>
  <c r="H157" i="1" s="1"/>
  <c r="AC54" i="1"/>
  <c r="K54" i="1"/>
  <c r="AE54" i="1" s="1"/>
  <c r="AF54" i="1" s="1"/>
  <c r="J117" i="1"/>
  <c r="AD117" i="1" s="1"/>
  <c r="AD118" i="1"/>
  <c r="AA187" i="1"/>
  <c r="K169" i="1"/>
  <c r="AE169" i="1" s="1"/>
  <c r="AF169" i="1" s="1"/>
  <c r="AC169" i="1"/>
  <c r="K7" i="1"/>
  <c r="AD7" i="1"/>
  <c r="J6" i="1"/>
  <c r="Y151" i="1"/>
  <c r="Y150" i="1" s="1"/>
  <c r="AA152" i="1"/>
  <c r="AA151" i="1" s="1"/>
  <c r="I37" i="1"/>
  <c r="AC38" i="1"/>
  <c r="K38" i="1"/>
  <c r="AD121" i="1"/>
  <c r="J120" i="1"/>
  <c r="J124" i="1"/>
  <c r="AD124" i="1" s="1"/>
  <c r="AD125" i="1"/>
  <c r="AE192" i="1"/>
  <c r="AF192" i="1" s="1"/>
  <c r="AA125" i="1"/>
  <c r="Y124" i="1"/>
  <c r="P174" i="1"/>
  <c r="O140" i="1"/>
  <c r="AC140" i="1"/>
  <c r="K140" i="1"/>
  <c r="S168" i="1"/>
  <c r="W147" i="1"/>
  <c r="U146" i="1"/>
  <c r="U145" i="1" s="1"/>
  <c r="Y117" i="1"/>
  <c r="AA117" i="1" s="1"/>
  <c r="AA118" i="1"/>
  <c r="Q117" i="1"/>
  <c r="S117" i="1" s="1"/>
  <c r="S118" i="1"/>
  <c r="AC42" i="1"/>
  <c r="K42" i="1"/>
  <c r="I163" i="1"/>
  <c r="AC164" i="1"/>
  <c r="K164" i="1"/>
  <c r="O63" i="17"/>
  <c r="AD176" i="1"/>
  <c r="J174" i="1"/>
  <c r="O209" i="1"/>
  <c r="M208" i="1"/>
  <c r="O208" i="1" s="1"/>
  <c r="I208" i="1"/>
  <c r="K209" i="1"/>
  <c r="AC209" i="1"/>
  <c r="J100" i="1"/>
  <c r="AD101" i="1"/>
  <c r="N24" i="1"/>
  <c r="N23" i="1" s="1"/>
  <c r="O25" i="1"/>
  <c r="AE25" i="1" s="1"/>
  <c r="AF25" i="1" s="1"/>
  <c r="AA25" i="1"/>
  <c r="Z24" i="1"/>
  <c r="Z23" i="1" s="1"/>
  <c r="H44" i="1"/>
  <c r="I44" i="1"/>
  <c r="AC45" i="1"/>
  <c r="K45" i="1"/>
  <c r="AC144" i="1"/>
  <c r="K144" i="1"/>
  <c r="W15" i="1"/>
  <c r="W14" i="1" s="1"/>
  <c r="X14" i="1" s="1"/>
  <c r="U14" i="1"/>
  <c r="AA15" i="1"/>
  <c r="AA14" i="1" s="1"/>
  <c r="AB14" i="1" s="1"/>
  <c r="Y14" i="1"/>
  <c r="O139" i="1"/>
  <c r="M138" i="1"/>
  <c r="M137" i="1" s="1"/>
  <c r="H5" i="1"/>
  <c r="AB6" i="1"/>
  <c r="Q185" i="1"/>
  <c r="Q184" i="1" s="1"/>
  <c r="S186" i="1"/>
  <c r="I185" i="1"/>
  <c r="K186" i="1"/>
  <c r="AC186" i="1"/>
  <c r="C15" i="20"/>
  <c r="AD86" i="1"/>
  <c r="AB174" i="1"/>
  <c r="K13" i="1"/>
  <c r="AC13" i="1"/>
  <c r="AC60" i="1"/>
  <c r="K60" i="1"/>
  <c r="AE60" i="1" s="1"/>
  <c r="AF60" i="1" s="1"/>
  <c r="K26" i="1"/>
  <c r="AC26" i="1"/>
  <c r="O11" i="1"/>
  <c r="M10" i="1"/>
  <c r="O10" i="1" s="1"/>
  <c r="P10" i="1" s="1"/>
  <c r="H110" i="1"/>
  <c r="H109" i="1" s="1"/>
  <c r="F109" i="1"/>
  <c r="K111" i="1"/>
  <c r="AC111" i="1"/>
  <c r="I110" i="1"/>
  <c r="F63" i="1"/>
  <c r="H64" i="1"/>
  <c r="H63" i="1" s="1"/>
  <c r="AA66" i="1"/>
  <c r="Y64" i="1"/>
  <c r="O195" i="1"/>
  <c r="M194" i="1"/>
  <c r="Q194" i="1"/>
  <c r="S195" i="1"/>
  <c r="O204" i="1"/>
  <c r="M203" i="1"/>
  <c r="S204" i="1"/>
  <c r="Q203" i="1"/>
  <c r="W33" i="1"/>
  <c r="U32" i="1"/>
  <c r="W32" i="1" s="1"/>
  <c r="X32" i="1" s="1"/>
  <c r="AD169" i="1"/>
  <c r="AC126" i="1"/>
  <c r="K126" i="1"/>
  <c r="AC40" i="1"/>
  <c r="K40" i="1"/>
  <c r="AE40" i="1" s="1"/>
  <c r="AF40" i="1" s="1"/>
  <c r="Q17" i="1"/>
  <c r="S18" i="1"/>
  <c r="AD81" i="1"/>
  <c r="K81" i="1"/>
  <c r="AE81" i="1" s="1"/>
  <c r="AF81" i="1" s="1"/>
  <c r="D18" i="15"/>
  <c r="D4" i="15" s="1"/>
  <c r="H25" i="15"/>
  <c r="C24" i="15"/>
  <c r="S182" i="1"/>
  <c r="T182" i="1" s="1"/>
  <c r="AA186" i="1"/>
  <c r="AA185" i="1" s="1"/>
  <c r="AB185" i="1" s="1"/>
  <c r="Y185" i="1"/>
  <c r="Y184" i="1" s="1"/>
  <c r="AA184" i="1" s="1"/>
  <c r="H8" i="15"/>
  <c r="H26" i="15"/>
  <c r="U34" i="1"/>
  <c r="W34" i="1" s="1"/>
  <c r="W35" i="1"/>
  <c r="AA35" i="1"/>
  <c r="Y34" i="1"/>
  <c r="AA34" i="1" s="1"/>
  <c r="K6" i="1"/>
  <c r="D9" i="2"/>
  <c r="D8" i="2" s="1"/>
  <c r="G201" i="1"/>
  <c r="AE89" i="1"/>
  <c r="AF89" i="1" s="1"/>
  <c r="V95" i="1"/>
  <c r="W95" i="1" s="1"/>
  <c r="Z95" i="1"/>
  <c r="AA95" i="1" s="1"/>
  <c r="J95" i="1"/>
  <c r="R95" i="1"/>
  <c r="S95" i="1" s="1"/>
  <c r="N95" i="1"/>
  <c r="O95" i="1" s="1"/>
  <c r="H95" i="1"/>
  <c r="I24" i="1"/>
  <c r="K112" i="1"/>
  <c r="AE112" i="1" s="1"/>
  <c r="AF112" i="1" s="1"/>
  <c r="W122" i="1"/>
  <c r="AD28" i="1"/>
  <c r="W56" i="1"/>
  <c r="K52" i="1"/>
  <c r="AE52" i="1" s="1"/>
  <c r="AF52" i="1" s="1"/>
  <c r="AC52" i="1"/>
  <c r="AD111" i="1"/>
  <c r="J110" i="1"/>
  <c r="G193" i="1"/>
  <c r="Z193" i="1"/>
  <c r="S22" i="1"/>
  <c r="AC22" i="1"/>
  <c r="K22" i="1"/>
  <c r="AD82" i="1"/>
  <c r="AC197" i="1"/>
  <c r="K197" i="1"/>
  <c r="N128" i="1"/>
  <c r="O129" i="1"/>
  <c r="O128" i="1" s="1"/>
  <c r="P128" i="1" s="1"/>
  <c r="J128" i="1"/>
  <c r="AD129" i="1"/>
  <c r="AD198" i="1"/>
  <c r="K198" i="1"/>
  <c r="AE198" i="1" s="1"/>
  <c r="AF198" i="1" s="1"/>
  <c r="M100" i="1"/>
  <c r="O100" i="1" s="1"/>
  <c r="P100" i="1" s="1"/>
  <c r="O101" i="1"/>
  <c r="I100" i="1"/>
  <c r="K101" i="1"/>
  <c r="AC101" i="1"/>
  <c r="W20" i="1"/>
  <c r="S171" i="1"/>
  <c r="S170" i="1" s="1"/>
  <c r="T170" i="1" s="1"/>
  <c r="Q170" i="1"/>
  <c r="AC134" i="1"/>
  <c r="K134" i="1"/>
  <c r="S154" i="1"/>
  <c r="AA61" i="1"/>
  <c r="O117" i="17"/>
  <c r="J125" i="17"/>
  <c r="O74" i="17"/>
  <c r="N73" i="17"/>
  <c r="G184" i="1"/>
  <c r="V185" i="1"/>
  <c r="V189" i="1"/>
  <c r="Y120" i="1"/>
  <c r="AA121" i="1"/>
  <c r="H166" i="1"/>
  <c r="S167" i="1"/>
  <c r="Q166" i="1"/>
  <c r="Q165" i="1" s="1"/>
  <c r="S165" i="1" s="1"/>
  <c r="N173" i="1"/>
  <c r="M132" i="1"/>
  <c r="AD99" i="1"/>
  <c r="AA26" i="1"/>
  <c r="Y24" i="1"/>
  <c r="AC11" i="1"/>
  <c r="K11" i="1"/>
  <c r="I10" i="1"/>
  <c r="R158" i="1"/>
  <c r="R157" i="1" s="1"/>
  <c r="AD102" i="1"/>
  <c r="AD56" i="1"/>
  <c r="AD48" i="1"/>
  <c r="U110" i="1"/>
  <c r="W111" i="1"/>
  <c r="AA111" i="1"/>
  <c r="Y110" i="1"/>
  <c r="W66" i="1"/>
  <c r="U64" i="1"/>
  <c r="U6" i="1"/>
  <c r="W9" i="1"/>
  <c r="K9" i="1"/>
  <c r="AC9" i="1"/>
  <c r="I194" i="1"/>
  <c r="K195" i="1"/>
  <c r="AC195" i="1"/>
  <c r="O82" i="1"/>
  <c r="F202" i="1"/>
  <c r="H203" i="1"/>
  <c r="Q32" i="1"/>
  <c r="S32" i="1" s="1"/>
  <c r="T32" i="1" s="1"/>
  <c r="S33" i="1"/>
  <c r="AD149" i="1"/>
  <c r="O126" i="1"/>
  <c r="AD20" i="1"/>
  <c r="AD152" i="1"/>
  <c r="J151" i="1"/>
  <c r="Z151" i="1"/>
  <c r="Z150" i="1" s="1"/>
  <c r="U17" i="1"/>
  <c r="W18" i="1"/>
  <c r="O18" i="1"/>
  <c r="M17" i="1"/>
  <c r="S53" i="1"/>
  <c r="V138" i="1"/>
  <c r="V137" i="1" s="1"/>
  <c r="Z138" i="1"/>
  <c r="Z137" i="1" s="1"/>
  <c r="H132" i="1"/>
  <c r="R132" i="1"/>
  <c r="AD153" i="1"/>
  <c r="J166" i="1"/>
  <c r="AD167" i="1"/>
  <c r="W200" i="1"/>
  <c r="W199" i="1" s="1"/>
  <c r="X199" i="1" s="1"/>
  <c r="U199" i="1"/>
  <c r="O190" i="1"/>
  <c r="O189" i="1" s="1"/>
  <c r="P189" i="1" s="1"/>
  <c r="M189" i="1"/>
  <c r="K190" i="1"/>
  <c r="AC190" i="1"/>
  <c r="I189" i="1"/>
  <c r="L36" i="20"/>
  <c r="D35" i="20"/>
  <c r="H35" i="20"/>
  <c r="E35" i="20"/>
  <c r="AE205" i="1"/>
  <c r="AF205" i="1" s="1"/>
  <c r="AE107" i="1"/>
  <c r="AF107" i="1" s="1"/>
  <c r="AE206" i="1"/>
  <c r="AF206" i="1" s="1"/>
  <c r="W174" i="1"/>
  <c r="X174" i="1" s="1"/>
  <c r="W133" i="1"/>
  <c r="W132" i="1" s="1"/>
  <c r="X132" i="1" s="1"/>
  <c r="AD13" i="1"/>
  <c r="AC99" i="1"/>
  <c r="K99" i="1"/>
  <c r="AD60" i="1"/>
  <c r="S159" i="1"/>
  <c r="Q158" i="1"/>
  <c r="S102" i="1"/>
  <c r="O54" i="1"/>
  <c r="AC46" i="1"/>
  <c r="K46" i="1"/>
  <c r="J146" i="1"/>
  <c r="AD147" i="1"/>
  <c r="V146" i="1"/>
  <c r="V145" i="1" s="1"/>
  <c r="AD42" i="1"/>
  <c r="M115" i="1"/>
  <c r="O115" i="1" s="1"/>
  <c r="P115" i="1" s="1"/>
  <c r="O116" i="1"/>
  <c r="I115" i="1"/>
  <c r="K116" i="1"/>
  <c r="AC116" i="1"/>
  <c r="AC127" i="1"/>
  <c r="K127" i="1"/>
  <c r="O187" i="1"/>
  <c r="AD126" i="1"/>
  <c r="O149" i="1"/>
  <c r="S149" i="1"/>
  <c r="O169" i="1"/>
  <c r="O68" i="1"/>
  <c r="AC27" i="1"/>
  <c r="K27" i="1"/>
  <c r="U151" i="1"/>
  <c r="U150" i="1" s="1"/>
  <c r="W152" i="1"/>
  <c r="W151" i="1" s="1"/>
  <c r="I151" i="1"/>
  <c r="K152" i="1"/>
  <c r="AC152" i="1"/>
  <c r="AA103" i="1"/>
  <c r="AC57" i="1"/>
  <c r="K57" i="1"/>
  <c r="AE57" i="1" s="1"/>
  <c r="AF57" i="1" s="1"/>
  <c r="AD51" i="1"/>
  <c r="J44" i="1"/>
  <c r="AD45" i="1"/>
  <c r="AD144" i="1"/>
  <c r="K75" i="1"/>
  <c r="AE75" i="1" s="1"/>
  <c r="AF75" i="1" s="1"/>
  <c r="AC75" i="1"/>
  <c r="O38" i="1"/>
  <c r="M37" i="1"/>
  <c r="Y37" i="1"/>
  <c r="AA38" i="1"/>
  <c r="O43" i="17"/>
  <c r="N40" i="17"/>
  <c r="O84" i="17"/>
  <c r="N82" i="17"/>
  <c r="O7" i="17"/>
  <c r="N6" i="17"/>
  <c r="C18" i="15"/>
  <c r="H19" i="15"/>
  <c r="K86" i="1"/>
  <c r="AE86" i="1" s="1"/>
  <c r="AF86" i="1" s="1"/>
  <c r="AC182" i="1"/>
  <c r="V120" i="1"/>
  <c r="N124" i="1"/>
  <c r="Z124" i="1"/>
  <c r="H124" i="1"/>
  <c r="Q124" i="1"/>
  <c r="S125" i="1"/>
  <c r="K177" i="1"/>
  <c r="AC177" i="1"/>
  <c r="AE196" i="1"/>
  <c r="AF196" i="1" s="1"/>
  <c r="L207" i="16"/>
  <c r="S174" i="1"/>
  <c r="T174" i="1" s="1"/>
  <c r="S97" i="1"/>
  <c r="S67" i="1"/>
  <c r="W28" i="1"/>
  <c r="K28" i="1"/>
  <c r="AC28" i="1"/>
  <c r="S21" i="1"/>
  <c r="AA140" i="1"/>
  <c r="AA168" i="1"/>
  <c r="Y146" i="1"/>
  <c r="Y145" i="1" s="1"/>
  <c r="AA147" i="1"/>
  <c r="I117" i="1"/>
  <c r="AC118" i="1"/>
  <c r="K118" i="1"/>
  <c r="W76" i="1"/>
  <c r="AA76" i="1"/>
  <c r="Y163" i="1"/>
  <c r="AA163" i="1" s="1"/>
  <c r="AB163" i="1" s="1"/>
  <c r="AA164" i="1"/>
  <c r="W164" i="1"/>
  <c r="U163" i="1"/>
  <c r="W163" i="1" s="1"/>
  <c r="X163" i="1" s="1"/>
  <c r="K129" i="1"/>
  <c r="Q208" i="1"/>
  <c r="S208" i="1" s="1"/>
  <c r="S209" i="1"/>
  <c r="Y208" i="1"/>
  <c r="AA208" i="1" s="1"/>
  <c r="AA209" i="1"/>
  <c r="Z100" i="1"/>
  <c r="G23" i="1"/>
  <c r="AD134" i="1"/>
  <c r="W39" i="1"/>
  <c r="K39" i="1"/>
  <c r="AE39" i="1" s="1"/>
  <c r="AF39" i="1" s="1"/>
  <c r="AC39" i="1"/>
  <c r="S51" i="1"/>
  <c r="W51" i="1"/>
  <c r="W45" i="1"/>
  <c r="W44" i="1" s="1"/>
  <c r="X44" i="1" s="1"/>
  <c r="U44" i="1"/>
  <c r="Y44" i="1"/>
  <c r="AA45" i="1"/>
  <c r="O144" i="1"/>
  <c r="W139" i="1"/>
  <c r="U138" i="1"/>
  <c r="U137" i="1" s="1"/>
  <c r="I138" i="1"/>
  <c r="K139" i="1"/>
  <c r="AC139" i="1"/>
  <c r="N70" i="17"/>
  <c r="O70" i="17" s="1"/>
  <c r="O71" i="17"/>
  <c r="K17" i="17"/>
  <c r="K16" i="17" s="1"/>
  <c r="K4" i="17" s="1"/>
  <c r="O105" i="17"/>
  <c r="N104" i="17"/>
  <c r="F23" i="1"/>
  <c r="H34" i="1"/>
  <c r="P182" i="1"/>
  <c r="F119" i="1"/>
  <c r="H120" i="1"/>
  <c r="AA167" i="1"/>
  <c r="AA166" i="1" s="1"/>
  <c r="AB166" i="1" s="1"/>
  <c r="Y166" i="1"/>
  <c r="Y199" i="1"/>
  <c r="AA200" i="1"/>
  <c r="AA199" i="1" s="1"/>
  <c r="AB199" i="1" s="1"/>
  <c r="U189" i="1"/>
  <c r="W190" i="1"/>
  <c r="W189" i="1" s="1"/>
  <c r="X189" i="1" s="1"/>
  <c r="AC68" i="1"/>
  <c r="K68" i="1"/>
  <c r="E6" i="15"/>
  <c r="E4" i="15" s="1"/>
  <c r="C12" i="20"/>
  <c r="AB182" i="1"/>
  <c r="J34" i="1"/>
  <c r="AD34" i="1" s="1"/>
  <c r="AD35" i="1"/>
  <c r="J182" i="1"/>
  <c r="AD182" i="1" s="1"/>
  <c r="AD183" i="1"/>
  <c r="G6" i="15"/>
  <c r="G4" i="15" s="1"/>
  <c r="Z173" i="1"/>
  <c r="Z92" i="1"/>
  <c r="AA92" i="1" s="1"/>
  <c r="J92" i="1"/>
  <c r="V92" i="1"/>
  <c r="W92" i="1" s="1"/>
  <c r="R92" i="1"/>
  <c r="S92" i="1" s="1"/>
  <c r="N92" i="1"/>
  <c r="O92" i="1" s="1"/>
  <c r="H92" i="1"/>
  <c r="H173" i="1"/>
  <c r="AE160" i="1"/>
  <c r="AF160" i="1" s="1"/>
  <c r="AD97" i="1"/>
  <c r="O12" i="1"/>
  <c r="AD9" i="1"/>
  <c r="AD195" i="1"/>
  <c r="J194" i="1"/>
  <c r="O197" i="1"/>
  <c r="R128" i="1"/>
  <c r="S129" i="1"/>
  <c r="S128" i="1" s="1"/>
  <c r="T128" i="1" s="1"/>
  <c r="Z128" i="1"/>
  <c r="AA129" i="1"/>
  <c r="AA128" i="1" s="1"/>
  <c r="AB128" i="1" s="1"/>
  <c r="AC98" i="1"/>
  <c r="K98" i="1"/>
  <c r="AE98" i="1" s="1"/>
  <c r="AF98" i="1" s="1"/>
  <c r="AC136" i="1"/>
  <c r="K136" i="1"/>
  <c r="S161" i="1"/>
  <c r="Q100" i="1"/>
  <c r="S100" i="1" s="1"/>
  <c r="T100" i="1" s="1"/>
  <c r="S101" i="1"/>
  <c r="S20" i="1"/>
  <c r="AA171" i="1"/>
  <c r="AA170" i="1" s="1"/>
  <c r="AB170" i="1" s="1"/>
  <c r="Y170" i="1"/>
  <c r="W171" i="1"/>
  <c r="W170" i="1" s="1"/>
  <c r="X170" i="1" s="1"/>
  <c r="U170" i="1"/>
  <c r="W59" i="1"/>
  <c r="AC59" i="1"/>
  <c r="K59" i="1"/>
  <c r="AD53" i="1"/>
  <c r="K49" i="1"/>
  <c r="AE49" i="1" s="1"/>
  <c r="AF49" i="1" s="1"/>
  <c r="AC49" i="1"/>
  <c r="K61" i="1"/>
  <c r="AE61" i="1" s="1"/>
  <c r="AF61" i="1" s="1"/>
  <c r="AC61" i="1"/>
  <c r="AC83" i="1"/>
  <c r="K83" i="1"/>
  <c r="AE83" i="1" s="1"/>
  <c r="AF83" i="1" s="1"/>
  <c r="H21" i="15"/>
  <c r="H10" i="15"/>
  <c r="R184" i="1"/>
  <c r="Z185" i="1"/>
  <c r="Z184" i="1" s="1"/>
  <c r="R189" i="1"/>
  <c r="AD192" i="1"/>
  <c r="H23" i="15"/>
  <c r="U120" i="1"/>
  <c r="W121" i="1"/>
  <c r="M166" i="1"/>
  <c r="O167" i="1"/>
  <c r="O166" i="1" s="1"/>
  <c r="P166" i="1" s="1"/>
  <c r="F165" i="1"/>
  <c r="H165" i="1" s="1"/>
  <c r="U24" i="1"/>
  <c r="O133" i="1"/>
  <c r="O132" i="1" s="1"/>
  <c r="S11" i="1"/>
  <c r="Q10" i="1"/>
  <c r="S10" i="1" s="1"/>
  <c r="T10" i="1" s="1"/>
  <c r="AA11" i="1"/>
  <c r="Y10" i="1"/>
  <c r="J158" i="1"/>
  <c r="AD159" i="1"/>
  <c r="M110" i="1"/>
  <c r="O111" i="1"/>
  <c r="O66" i="1"/>
  <c r="M64" i="1"/>
  <c r="O9" i="1"/>
  <c r="Y194" i="1"/>
  <c r="AA195" i="1"/>
  <c r="S82" i="1"/>
  <c r="AD127" i="1"/>
  <c r="W204" i="1"/>
  <c r="U203" i="1"/>
  <c r="I32" i="1"/>
  <c r="AC33" i="1"/>
  <c r="K33" i="1"/>
  <c r="AD187" i="1"/>
  <c r="AD131" i="1"/>
  <c r="AD123" i="1"/>
  <c r="K123" i="1"/>
  <c r="AE123" i="1" s="1"/>
  <c r="AF123" i="1" s="1"/>
  <c r="AD103" i="1"/>
  <c r="AA18" i="1"/>
  <c r="Y17" i="1"/>
  <c r="AC18" i="1"/>
  <c r="K18" i="1"/>
  <c r="AE18" i="1" s="1"/>
  <c r="AF18" i="1" s="1"/>
  <c r="I17" i="1"/>
  <c r="N37" i="1"/>
  <c r="AA53" i="1"/>
  <c r="AC53" i="1"/>
  <c r="K53" i="1"/>
  <c r="J138" i="1"/>
  <c r="AD139" i="1"/>
  <c r="R138" i="1"/>
  <c r="R137" i="1" s="1"/>
  <c r="J132" i="1"/>
  <c r="AD132" i="1" s="1"/>
  <c r="AD133" i="1"/>
  <c r="K30" i="1"/>
  <c r="AE30" i="1" s="1"/>
  <c r="AF30" i="1" s="1"/>
  <c r="AC30" i="1"/>
  <c r="AC172" i="1"/>
  <c r="K172" i="1"/>
  <c r="AE172" i="1" s="1"/>
  <c r="AF172" i="1" s="1"/>
  <c r="N32" i="17"/>
  <c r="O32" i="17" s="1"/>
  <c r="O33" i="17"/>
  <c r="N11" i="17"/>
  <c r="O11" i="17" s="1"/>
  <c r="O12" i="17"/>
  <c r="O18" i="17"/>
  <c r="N17" i="17"/>
  <c r="O98" i="17"/>
  <c r="N97" i="17"/>
  <c r="H17" i="15"/>
  <c r="H22" i="15"/>
  <c r="W183" i="1"/>
  <c r="AD191" i="1"/>
  <c r="V166" i="1"/>
  <c r="V165" i="1" s="1"/>
  <c r="K200" i="1"/>
  <c r="I199" i="1"/>
  <c r="AC200" i="1"/>
  <c r="Q199" i="1"/>
  <c r="S200" i="1"/>
  <c r="S199" i="1" s="1"/>
  <c r="T199" i="1" s="1"/>
  <c r="AA190" i="1"/>
  <c r="AA189" i="1" s="1"/>
  <c r="AB189" i="1" s="1"/>
  <c r="Y189" i="1"/>
  <c r="F35" i="20"/>
  <c r="AE73" i="1"/>
  <c r="AF73" i="1" s="1"/>
  <c r="G173" i="1"/>
  <c r="AD87" i="1"/>
  <c r="I132" i="1"/>
  <c r="AC132" i="1" s="1"/>
  <c r="O99" i="1"/>
  <c r="M158" i="1"/>
  <c r="O159" i="1"/>
  <c r="O158" i="1" s="1"/>
  <c r="U158" i="1"/>
  <c r="U157" i="1" s="1"/>
  <c r="W159" i="1"/>
  <c r="W158" i="1" s="1"/>
  <c r="W102" i="1"/>
  <c r="AA102" i="1"/>
  <c r="K50" i="1"/>
  <c r="AC50" i="1"/>
  <c r="O46" i="1"/>
  <c r="N146" i="1"/>
  <c r="N145" i="1" s="1"/>
  <c r="AD84" i="1"/>
  <c r="O127" i="1"/>
  <c r="J32" i="1"/>
  <c r="AD32" i="1" s="1"/>
  <c r="AD33" i="1"/>
  <c r="W187" i="1"/>
  <c r="AA149" i="1"/>
  <c r="AA169" i="1"/>
  <c r="AD209" i="1"/>
  <c r="J208" i="1"/>
  <c r="AA27" i="1"/>
  <c r="N6" i="1"/>
  <c r="N5" i="1" s="1"/>
  <c r="O7" i="1"/>
  <c r="O152" i="1"/>
  <c r="O151" i="1" s="1"/>
  <c r="M151" i="1"/>
  <c r="M150" i="1" s="1"/>
  <c r="W103" i="1"/>
  <c r="J17" i="1"/>
  <c r="AD18" i="1"/>
  <c r="N44" i="1"/>
  <c r="V44" i="1"/>
  <c r="V36" i="1" s="1"/>
  <c r="AD160" i="1"/>
  <c r="N26" i="17"/>
  <c r="O26" i="17" s="1"/>
  <c r="O27" i="17"/>
  <c r="N55" i="17"/>
  <c r="O56" i="17"/>
  <c r="N50" i="17"/>
  <c r="O50" i="17" s="1"/>
  <c r="O51" i="17"/>
  <c r="M4" i="17"/>
  <c r="M125" i="17" s="1"/>
  <c r="O90" i="17"/>
  <c r="N89" i="17"/>
  <c r="N122" i="17"/>
  <c r="O122" i="17" s="1"/>
  <c r="O123" i="17"/>
  <c r="F18" i="15"/>
  <c r="R120" i="1"/>
  <c r="R119" i="1" s="1"/>
  <c r="R108" i="1" s="1"/>
  <c r="Z120" i="1"/>
  <c r="U124" i="1"/>
  <c r="W125" i="1"/>
  <c r="AC125" i="1"/>
  <c r="K125" i="1"/>
  <c r="I124" i="1"/>
  <c r="AE78" i="1"/>
  <c r="AF78" i="1" s="1"/>
  <c r="V202" i="1"/>
  <c r="V201" i="1" s="1"/>
  <c r="AD90" i="1"/>
  <c r="K90" i="1"/>
  <c r="AE90" i="1" s="1"/>
  <c r="AF90" i="1" s="1"/>
  <c r="Q174" i="1"/>
  <c r="Q173" i="1" s="1"/>
  <c r="S173" i="1" s="1"/>
  <c r="O97" i="1"/>
  <c r="AD122" i="1"/>
  <c r="AA67" i="1"/>
  <c r="O28" i="1"/>
  <c r="AC21" i="1"/>
  <c r="K21" i="1"/>
  <c r="AD12" i="1"/>
  <c r="AD46" i="1"/>
  <c r="W140" i="1"/>
  <c r="O168" i="1"/>
  <c r="W168" i="1"/>
  <c r="Q146" i="1"/>
  <c r="Q145" i="1" s="1"/>
  <c r="S147" i="1"/>
  <c r="S146" i="1" s="1"/>
  <c r="H117" i="1"/>
  <c r="O76" i="1"/>
  <c r="AC76" i="1"/>
  <c r="K76" i="1"/>
  <c r="AE76" i="1" s="1"/>
  <c r="AF76" i="1" s="1"/>
  <c r="O42" i="1"/>
  <c r="W84" i="1"/>
  <c r="K84" i="1"/>
  <c r="AC84" i="1"/>
  <c r="M163" i="1"/>
  <c r="O163" i="1" s="1"/>
  <c r="P163" i="1" s="1"/>
  <c r="O164" i="1"/>
  <c r="AD197" i="1"/>
  <c r="H208" i="1"/>
  <c r="R100" i="1"/>
  <c r="R24" i="1"/>
  <c r="R23" i="1" s="1"/>
  <c r="AD171" i="1"/>
  <c r="J170" i="1"/>
  <c r="AD170" i="1" s="1"/>
  <c r="O39" i="1"/>
  <c r="AD59" i="1"/>
  <c r="O51" i="1"/>
  <c r="O45" i="1"/>
  <c r="O44" i="1" s="1"/>
  <c r="P44" i="1" s="1"/>
  <c r="M44" i="1"/>
  <c r="AD154" i="1"/>
  <c r="S144" i="1"/>
  <c r="AD61" i="1"/>
  <c r="O15" i="1"/>
  <c r="O14" i="1" s="1"/>
  <c r="P14" i="1" s="1"/>
  <c r="M14" i="1"/>
  <c r="Q14" i="1"/>
  <c r="S15" i="1"/>
  <c r="S14" i="1" s="1"/>
  <c r="T14" i="1" s="1"/>
  <c r="H138" i="1"/>
  <c r="H137" i="1" s="1"/>
  <c r="Q138" i="1"/>
  <c r="Q137" i="1" s="1"/>
  <c r="S139" i="1"/>
  <c r="S138" i="1" s="1"/>
  <c r="I16" i="17"/>
  <c r="I4" i="17" s="1"/>
  <c r="H24" i="1"/>
  <c r="J199" i="1"/>
  <c r="AD199" i="1" s="1"/>
  <c r="AD200" i="1"/>
  <c r="K56" i="1"/>
  <c r="AC56" i="1"/>
  <c r="W129" i="1"/>
  <c r="W128" i="1" s="1"/>
  <c r="X128" i="1" s="1"/>
  <c r="V128" i="1"/>
  <c r="AC161" i="1"/>
  <c r="K161" i="1"/>
  <c r="AE161" i="1" s="1"/>
  <c r="AF161" i="1" s="1"/>
  <c r="AC176" i="1"/>
  <c r="K176" i="1"/>
  <c r="AE176" i="1" s="1"/>
  <c r="AF176" i="1" s="1"/>
  <c r="W101" i="1"/>
  <c r="U100" i="1"/>
  <c r="W100" i="1" s="1"/>
  <c r="X100" i="1" s="1"/>
  <c r="M170" i="1"/>
  <c r="O171" i="1"/>
  <c r="O170" i="1" s="1"/>
  <c r="P170" i="1" s="1"/>
  <c r="AC171" i="1"/>
  <c r="K171" i="1"/>
  <c r="I170" i="1"/>
  <c r="K141" i="1"/>
  <c r="AE141" i="1" s="1"/>
  <c r="AF141" i="1" s="1"/>
  <c r="AD141" i="1"/>
  <c r="K154" i="1"/>
  <c r="AE154" i="1" s="1"/>
  <c r="AF154" i="1" s="1"/>
  <c r="AC154" i="1"/>
  <c r="K114" i="1"/>
  <c r="AE114" i="1" s="1"/>
  <c r="AF114" i="1" s="1"/>
  <c r="AC114" i="1"/>
  <c r="N29" i="17"/>
  <c r="O30" i="17"/>
  <c r="J185" i="1"/>
  <c r="AD186" i="1"/>
  <c r="Q120" i="1"/>
  <c r="S121" i="1"/>
  <c r="Q5" i="1"/>
  <c r="S6" i="1"/>
  <c r="M199" i="1"/>
  <c r="O200" i="1"/>
  <c r="O199" i="1" s="1"/>
  <c r="P199" i="1" s="1"/>
  <c r="U174" i="1"/>
  <c r="U173" i="1" s="1"/>
  <c r="AE131" i="1"/>
  <c r="AF131" i="1" s="1"/>
  <c r="AA99" i="1"/>
  <c r="K69" i="1"/>
  <c r="AE69" i="1" s="1"/>
  <c r="AF69" i="1" s="1"/>
  <c r="AC69" i="1"/>
  <c r="I158" i="1"/>
  <c r="K159" i="1"/>
  <c r="AC159" i="1"/>
  <c r="S116" i="1"/>
  <c r="Q115" i="1"/>
  <c r="S115" i="1" s="1"/>
  <c r="T115" i="1" s="1"/>
  <c r="S127" i="1"/>
  <c r="K149" i="1"/>
  <c r="AC149" i="1"/>
  <c r="H151" i="1"/>
  <c r="H150" i="1" s="1"/>
  <c r="S103" i="1"/>
  <c r="Z44" i="1"/>
  <c r="Z36" i="1" s="1"/>
  <c r="Q37" i="1"/>
  <c r="S38" i="1"/>
  <c r="L4" i="17"/>
  <c r="G125" i="17"/>
  <c r="H15" i="15"/>
  <c r="K180" i="1"/>
  <c r="AC180" i="1"/>
  <c r="S183" i="1"/>
  <c r="U185" i="1"/>
  <c r="W186" i="1"/>
  <c r="W185" i="1" s="1"/>
  <c r="X185" i="1" s="1"/>
  <c r="H7" i="15"/>
  <c r="C6" i="15"/>
  <c r="H16" i="15"/>
  <c r="F24" i="15"/>
  <c r="AE41" i="1"/>
  <c r="AF41" i="1" s="1"/>
  <c r="AE148" i="1"/>
  <c r="AF148" i="1" s="1"/>
  <c r="M185" i="1"/>
  <c r="O186" i="1"/>
  <c r="O185" i="1" s="1"/>
  <c r="P185" i="1" s="1"/>
  <c r="H184" i="1"/>
  <c r="C12" i="15"/>
  <c r="H13" i="15"/>
  <c r="O35" i="1"/>
  <c r="M34" i="1"/>
  <c r="O34" i="1" s="1"/>
  <c r="Q34" i="1"/>
  <c r="S34" i="1" s="1"/>
  <c r="T34" i="1" s="1"/>
  <c r="S35" i="1"/>
  <c r="AE191" i="1"/>
  <c r="AF191" i="1" s="1"/>
  <c r="J91" i="1"/>
  <c r="N91" i="1"/>
  <c r="O91" i="1" s="1"/>
  <c r="R91" i="1"/>
  <c r="S91" i="1" s="1"/>
  <c r="Z91" i="1"/>
  <c r="AA91" i="1" s="1"/>
  <c r="V91" i="1"/>
  <c r="W91" i="1" s="1"/>
  <c r="H91" i="1"/>
  <c r="AA132" i="1"/>
  <c r="AE207" i="1"/>
  <c r="AF207" i="1" s="1"/>
  <c r="AC122" i="1"/>
  <c r="K122" i="1"/>
  <c r="AE122" i="1" s="1"/>
  <c r="AF122" i="1" s="1"/>
  <c r="O135" i="1"/>
  <c r="AC12" i="1"/>
  <c r="K12" i="1"/>
  <c r="AE12" i="1" s="1"/>
  <c r="AF12" i="1" s="1"/>
  <c r="AA56" i="1"/>
  <c r="K48" i="1"/>
  <c r="AE48" i="1" s="1"/>
  <c r="AF48" i="1" s="1"/>
  <c r="AC48" i="1"/>
  <c r="G108" i="1"/>
  <c r="D6" i="2" s="1"/>
  <c r="N64" i="1"/>
  <c r="N63" i="1" s="1"/>
  <c r="V5" i="1"/>
  <c r="R194" i="1"/>
  <c r="R193" i="1" s="1"/>
  <c r="AC62" i="1"/>
  <c r="K62" i="1"/>
  <c r="AE62" i="1" s="1"/>
  <c r="AF62" i="1" s="1"/>
  <c r="L53" i="17"/>
  <c r="L125" i="17" s="1"/>
  <c r="O98" i="1"/>
  <c r="S136" i="1"/>
  <c r="AA101" i="1"/>
  <c r="Y100" i="1"/>
  <c r="S134" i="1"/>
  <c r="AD39" i="1"/>
  <c r="O80" i="17"/>
  <c r="N79" i="17"/>
  <c r="O183" i="1"/>
  <c r="AE183" i="1" s="1"/>
  <c r="AF183" i="1" s="1"/>
  <c r="N185" i="1"/>
  <c r="AD190" i="1"/>
  <c r="J189" i="1"/>
  <c r="N189" i="1"/>
  <c r="O121" i="1"/>
  <c r="M120" i="1"/>
  <c r="K121" i="1"/>
  <c r="AC121" i="1"/>
  <c r="I120" i="1"/>
  <c r="W167" i="1"/>
  <c r="W166" i="1" s="1"/>
  <c r="X166" i="1" s="1"/>
  <c r="U166" i="1"/>
  <c r="U165" i="1" s="1"/>
  <c r="I166" i="1"/>
  <c r="K167" i="1"/>
  <c r="AC167" i="1"/>
  <c r="AE72" i="1"/>
  <c r="AF72" i="1" s="1"/>
  <c r="Y174" i="1"/>
  <c r="Y173" i="1" s="1"/>
  <c r="AA173" i="1" s="1"/>
  <c r="O13" i="1"/>
  <c r="AC19" i="1"/>
  <c r="K19" i="1"/>
  <c r="AE19" i="1" s="1"/>
  <c r="AF19" i="1" s="1"/>
  <c r="O26" i="1"/>
  <c r="M24" i="1"/>
  <c r="W11" i="1"/>
  <c r="U10" i="1"/>
  <c r="W10" i="1" s="1"/>
  <c r="X10" i="1" s="1"/>
  <c r="G156" i="1"/>
  <c r="D7" i="2" s="1"/>
  <c r="AC58" i="1"/>
  <c r="K58" i="1"/>
  <c r="AE58" i="1" s="1"/>
  <c r="AF58" i="1" s="1"/>
  <c r="S111" i="1"/>
  <c r="Q110" i="1"/>
  <c r="Q64" i="1"/>
  <c r="S66" i="1"/>
  <c r="AC66" i="1"/>
  <c r="K66" i="1"/>
  <c r="I64" i="1"/>
  <c r="U194" i="1"/>
  <c r="W195" i="1"/>
  <c r="F193" i="1"/>
  <c r="H194" i="1"/>
  <c r="H193" i="1" s="1"/>
  <c r="AD22" i="1"/>
  <c r="W82" i="1"/>
  <c r="K82" i="1"/>
  <c r="AC82" i="1"/>
  <c r="K204" i="1"/>
  <c r="AC204" i="1"/>
  <c r="I203" i="1"/>
  <c r="AA204" i="1"/>
  <c r="Y203" i="1"/>
  <c r="M32" i="1"/>
  <c r="O32" i="1" s="1"/>
  <c r="P32" i="1" s="1"/>
  <c r="O33" i="1"/>
  <c r="Y32" i="1"/>
  <c r="AA32" i="1" s="1"/>
  <c r="AB32" i="1" s="1"/>
  <c r="AA33" i="1"/>
  <c r="F16" i="1"/>
  <c r="H17" i="1"/>
  <c r="H16" i="1" s="1"/>
  <c r="AD38" i="1"/>
  <c r="J37" i="1"/>
  <c r="R37" i="1"/>
  <c r="R36" i="1" s="1"/>
  <c r="O53" i="1"/>
  <c r="K47" i="1"/>
  <c r="AE47" i="1" s="1"/>
  <c r="AF47" i="1" s="1"/>
  <c r="AD47" i="1"/>
  <c r="K77" i="1"/>
  <c r="AE77" i="1" s="1"/>
  <c r="AF77" i="1" s="1"/>
  <c r="AC77" i="1"/>
  <c r="AE153" i="1"/>
  <c r="AF153" i="1" s="1"/>
  <c r="H20" i="15"/>
  <c r="W182" i="1"/>
  <c r="X182" i="1" s="1"/>
  <c r="N166" i="1"/>
  <c r="N165" i="1" s="1"/>
  <c r="Z166" i="1"/>
  <c r="Z165" i="1" s="1"/>
  <c r="Z156" i="1" s="1"/>
  <c r="Q189" i="1"/>
  <c r="S190" i="1"/>
  <c r="S189" i="1" s="1"/>
  <c r="T189" i="1" s="1"/>
  <c r="S177" i="1"/>
  <c r="T177" i="1" s="1"/>
  <c r="V173" i="1"/>
  <c r="AE80" i="1"/>
  <c r="AF80" i="1" s="1"/>
  <c r="AE94" i="1"/>
  <c r="AF94" i="1" s="1"/>
  <c r="AE70" i="1"/>
  <c r="AF70" i="1" s="1"/>
  <c r="N202" i="1"/>
  <c r="N201" i="1" s="1"/>
  <c r="AD203" i="1"/>
  <c r="AE175" i="1"/>
  <c r="AF175" i="1" s="1"/>
  <c r="W99" i="1"/>
  <c r="S99" i="1"/>
  <c r="AD11" i="1"/>
  <c r="J10" i="1"/>
  <c r="AD10" i="1" s="1"/>
  <c r="F157" i="1"/>
  <c r="F156" i="1" s="1"/>
  <c r="C7" i="2" s="1"/>
  <c r="E7" i="2" s="1"/>
  <c r="Y158" i="1"/>
  <c r="Y157" i="1" s="1"/>
  <c r="AA159" i="1"/>
  <c r="AA158" i="1" s="1"/>
  <c r="K102" i="1"/>
  <c r="AC102" i="1"/>
  <c r="S54" i="1"/>
  <c r="W50" i="1"/>
  <c r="AA50" i="1"/>
  <c r="AD140" i="1"/>
  <c r="AD168" i="1"/>
  <c r="R146" i="1"/>
  <c r="R145" i="1" s="1"/>
  <c r="AD76" i="1"/>
  <c r="U115" i="1"/>
  <c r="W115" i="1" s="1"/>
  <c r="X115" i="1" s="1"/>
  <c r="W116" i="1"/>
  <c r="Y115" i="1"/>
  <c r="AA115" i="1" s="1"/>
  <c r="AB115" i="1" s="1"/>
  <c r="AA116" i="1"/>
  <c r="W127" i="1"/>
  <c r="AA127" i="1"/>
  <c r="S187" i="1"/>
  <c r="K187" i="1"/>
  <c r="AC187" i="1"/>
  <c r="W149" i="1"/>
  <c r="W169" i="1"/>
  <c r="S169" i="1"/>
  <c r="W68" i="1"/>
  <c r="AA68" i="1"/>
  <c r="S27" i="1"/>
  <c r="G5" i="1"/>
  <c r="G4" i="1" s="1"/>
  <c r="D5" i="2" s="1"/>
  <c r="D4" i="2" s="1"/>
  <c r="D11" i="2" s="1"/>
  <c r="Q151" i="1"/>
  <c r="Q150" i="1" s="1"/>
  <c r="S152" i="1"/>
  <c r="S151" i="1" s="1"/>
  <c r="O103" i="1"/>
  <c r="AC103" i="1"/>
  <c r="K103" i="1"/>
  <c r="AE103" i="1" s="1"/>
  <c r="AF103" i="1" s="1"/>
  <c r="R44" i="1"/>
  <c r="J14" i="1"/>
  <c r="AD14" i="1" s="1"/>
  <c r="AD15" i="1"/>
  <c r="K162" i="1"/>
  <c r="AE162" i="1" s="1"/>
  <c r="AF162" i="1" s="1"/>
  <c r="AC162" i="1"/>
  <c r="F36" i="1"/>
  <c r="H37" i="1"/>
  <c r="H36" i="1" s="1"/>
  <c r="U37" i="1"/>
  <c r="W38" i="1"/>
  <c r="O25" i="17"/>
  <c r="N24" i="17"/>
  <c r="O24" i="17" s="1"/>
  <c r="E18" i="15"/>
  <c r="G18" i="15"/>
  <c r="AE85" i="1"/>
  <c r="AF85" i="1" s="1"/>
  <c r="F12" i="15"/>
  <c r="G119" i="1"/>
  <c r="N120" i="1"/>
  <c r="N119" i="1" s="1"/>
  <c r="N108" i="1" s="1"/>
  <c r="R124" i="1"/>
  <c r="M124" i="1"/>
  <c r="O125" i="1"/>
  <c r="AE178" i="1"/>
  <c r="AF178" i="1" s="1"/>
  <c r="AA177" i="1"/>
  <c r="AB177" i="1" s="1"/>
  <c r="AE74" i="1"/>
  <c r="AF74" i="1" s="1"/>
  <c r="AD94" i="1"/>
  <c r="M174" i="1"/>
  <c r="M173" i="1" s="1"/>
  <c r="O173" i="1" s="1"/>
  <c r="Q24" i="1"/>
  <c r="S133" i="1"/>
  <c r="S132" i="1" s="1"/>
  <c r="T132" i="1" s="1"/>
  <c r="W97" i="1"/>
  <c r="K97" i="1"/>
  <c r="AC97" i="1"/>
  <c r="W67" i="1"/>
  <c r="K67" i="1"/>
  <c r="AC67" i="1"/>
  <c r="S28" i="1"/>
  <c r="O21" i="1"/>
  <c r="AA21" i="1"/>
  <c r="AC43" i="1"/>
  <c r="K43" i="1"/>
  <c r="AE43" i="1" s="1"/>
  <c r="AF43" i="1" s="1"/>
  <c r="AD54" i="1"/>
  <c r="S140" i="1"/>
  <c r="K168" i="1"/>
  <c r="AE168" i="1" s="1"/>
  <c r="AF168" i="1" s="1"/>
  <c r="AC168" i="1"/>
  <c r="M146" i="1"/>
  <c r="M145" i="1" s="1"/>
  <c r="O147" i="1"/>
  <c r="O146" i="1" s="1"/>
  <c r="AC147" i="1"/>
  <c r="K147" i="1"/>
  <c r="I146" i="1"/>
  <c r="U117" i="1"/>
  <c r="W117" i="1" s="1"/>
  <c r="X117" i="1" s="1"/>
  <c r="W118" i="1"/>
  <c r="M117" i="1"/>
  <c r="O117" i="1" s="1"/>
  <c r="P117" i="1" s="1"/>
  <c r="O118" i="1"/>
  <c r="S76" i="1"/>
  <c r="S42" i="1"/>
  <c r="AA42" i="1"/>
  <c r="O84" i="1"/>
  <c r="S164" i="1"/>
  <c r="Q163" i="1"/>
  <c r="S163" i="1" s="1"/>
  <c r="T163" i="1" s="1"/>
  <c r="AC128" i="1"/>
  <c r="AD136" i="1"/>
  <c r="AD161" i="1"/>
  <c r="W209" i="1"/>
  <c r="U208" i="1"/>
  <c r="W208" i="1" s="1"/>
  <c r="I53" i="17"/>
  <c r="V100" i="1"/>
  <c r="AD25" i="1"/>
  <c r="J24" i="1"/>
  <c r="V24" i="1"/>
  <c r="V23" i="1" s="1"/>
  <c r="S39" i="1"/>
  <c r="K55" i="1"/>
  <c r="AE55" i="1" s="1"/>
  <c r="AF55" i="1" s="1"/>
  <c r="AD55" i="1"/>
  <c r="AC51" i="1"/>
  <c r="K51" i="1"/>
  <c r="AE51" i="1" s="1"/>
  <c r="AF51" i="1" s="1"/>
  <c r="S45" i="1"/>
  <c r="S44" i="1" s="1"/>
  <c r="T44" i="1" s="1"/>
  <c r="Q44" i="1"/>
  <c r="AA144" i="1"/>
  <c r="I14" i="1"/>
  <c r="AC15" i="1"/>
  <c r="K15" i="1"/>
  <c r="AA139" i="1"/>
  <c r="AA138" i="1" s="1"/>
  <c r="Y138" i="1"/>
  <c r="Y137" i="1" s="1"/>
  <c r="K62" i="17"/>
  <c r="K53" i="17" s="1"/>
  <c r="K125" i="17" s="1"/>
  <c r="F5" i="1"/>
  <c r="F4" i="1" s="1"/>
  <c r="C5" i="2" s="1"/>
  <c r="F4" i="15" l="1"/>
  <c r="I125" i="17"/>
  <c r="I145" i="1"/>
  <c r="AC145" i="1" s="1"/>
  <c r="AC146" i="1"/>
  <c r="Q63" i="1"/>
  <c r="S37" i="1"/>
  <c r="Q36" i="1"/>
  <c r="W173" i="1"/>
  <c r="T146" i="1"/>
  <c r="S145" i="1"/>
  <c r="X158" i="1"/>
  <c r="W157" i="1"/>
  <c r="K199" i="1"/>
  <c r="AE200" i="1"/>
  <c r="AF200" i="1" s="1"/>
  <c r="J157" i="1"/>
  <c r="AD158" i="1"/>
  <c r="K138" i="1"/>
  <c r="AE139" i="1"/>
  <c r="AF139" i="1" s="1"/>
  <c r="T208" i="1"/>
  <c r="X151" i="1"/>
  <c r="W150" i="1"/>
  <c r="Y109" i="1"/>
  <c r="AA110" i="1"/>
  <c r="T165" i="1"/>
  <c r="F21" i="20"/>
  <c r="Y119" i="1"/>
  <c r="AA120" i="1"/>
  <c r="N116" i="17"/>
  <c r="AD128" i="1"/>
  <c r="AB184" i="1"/>
  <c r="H23" i="20"/>
  <c r="J5" i="1"/>
  <c r="AD6" i="1"/>
  <c r="C4" i="2"/>
  <c r="E5" i="2"/>
  <c r="AE15" i="1"/>
  <c r="AF15" i="1" s="1"/>
  <c r="K14" i="1"/>
  <c r="AD24" i="1"/>
  <c r="J23" i="1"/>
  <c r="AD23" i="1" s="1"/>
  <c r="X208" i="1"/>
  <c r="K146" i="1"/>
  <c r="AE147" i="1"/>
  <c r="AF147" i="1" s="1"/>
  <c r="S24" i="1"/>
  <c r="Q23" i="1"/>
  <c r="AE187" i="1"/>
  <c r="AF187" i="1" s="1"/>
  <c r="AE102" i="1"/>
  <c r="AF102" i="1" s="1"/>
  <c r="K174" i="1"/>
  <c r="I202" i="1"/>
  <c r="K203" i="1"/>
  <c r="AC203" i="1"/>
  <c r="AE82" i="1"/>
  <c r="AF82" i="1" s="1"/>
  <c r="AE66" i="1"/>
  <c r="AF66" i="1" s="1"/>
  <c r="S110" i="1"/>
  <c r="Q109" i="1"/>
  <c r="O24" i="1"/>
  <c r="M23" i="1"/>
  <c r="AE167" i="1"/>
  <c r="AF167" i="1" s="1"/>
  <c r="K166" i="1"/>
  <c r="I119" i="1"/>
  <c r="K120" i="1"/>
  <c r="AC120" i="1"/>
  <c r="N184" i="1"/>
  <c r="N156" i="1" s="1"/>
  <c r="N211" i="1" s="1"/>
  <c r="AD91" i="1"/>
  <c r="K91" i="1"/>
  <c r="AE91" i="1" s="1"/>
  <c r="AF91" i="1" s="1"/>
  <c r="P34" i="1"/>
  <c r="H6" i="15"/>
  <c r="C8" i="20"/>
  <c r="AE149" i="1"/>
  <c r="AF149" i="1" s="1"/>
  <c r="AC170" i="1"/>
  <c r="T138" i="1"/>
  <c r="T137" i="1" s="1"/>
  <c r="S137" i="1"/>
  <c r="F16" i="20" s="1"/>
  <c r="AE84" i="1"/>
  <c r="AF84" i="1" s="1"/>
  <c r="T173" i="1"/>
  <c r="F22" i="20"/>
  <c r="W124" i="1"/>
  <c r="X124" i="1" s="1"/>
  <c r="O89" i="17"/>
  <c r="N88" i="17"/>
  <c r="P151" i="1"/>
  <c r="O150" i="1"/>
  <c r="AD208" i="1"/>
  <c r="J202" i="1"/>
  <c r="AE50" i="1"/>
  <c r="AF50" i="1" s="1"/>
  <c r="U156" i="1"/>
  <c r="C18" i="20"/>
  <c r="AE33" i="1"/>
  <c r="AF33" i="1" s="1"/>
  <c r="Y193" i="1"/>
  <c r="Y156" i="1" s="1"/>
  <c r="AA194" i="1"/>
  <c r="AA10" i="1"/>
  <c r="Y5" i="1"/>
  <c r="P132" i="1"/>
  <c r="M165" i="1"/>
  <c r="O165" i="1" s="1"/>
  <c r="C11" i="20"/>
  <c r="AD92" i="1"/>
  <c r="K92" i="1"/>
  <c r="AE92" i="1" s="1"/>
  <c r="AF92" i="1" s="1"/>
  <c r="AE68" i="1"/>
  <c r="AF68" i="1" s="1"/>
  <c r="H119" i="1"/>
  <c r="H108" i="1" s="1"/>
  <c r="I137" i="1"/>
  <c r="AC137" i="1" s="1"/>
  <c r="AC138" i="1"/>
  <c r="AA44" i="1"/>
  <c r="AB44" i="1" s="1"/>
  <c r="AE129" i="1"/>
  <c r="AF129" i="1" s="1"/>
  <c r="K128" i="1"/>
  <c r="AE28" i="1"/>
  <c r="AF28" i="1" s="1"/>
  <c r="L177" i="1"/>
  <c r="AG177" i="1" s="1"/>
  <c r="AE177" i="1"/>
  <c r="AF177" i="1" s="1"/>
  <c r="K182" i="1"/>
  <c r="N5" i="17"/>
  <c r="O6" i="17"/>
  <c r="AA37" i="1"/>
  <c r="Y36" i="1"/>
  <c r="AE116" i="1"/>
  <c r="AF116" i="1" s="1"/>
  <c r="AE46" i="1"/>
  <c r="AF46" i="1" s="1"/>
  <c r="Q157" i="1"/>
  <c r="Q156" i="1" s="1"/>
  <c r="AE99" i="1"/>
  <c r="AF99" i="1" s="1"/>
  <c r="AC189" i="1"/>
  <c r="J165" i="1"/>
  <c r="AD165" i="1" s="1"/>
  <c r="AD166" i="1"/>
  <c r="AD151" i="1"/>
  <c r="J150" i="1"/>
  <c r="AD150" i="1" s="1"/>
  <c r="C9" i="2"/>
  <c r="F201" i="1"/>
  <c r="F211" i="1" s="1"/>
  <c r="H202" i="1"/>
  <c r="H201" i="1" s="1"/>
  <c r="K194" i="1"/>
  <c r="AC194" i="1"/>
  <c r="I193" i="1"/>
  <c r="W6" i="1"/>
  <c r="U5" i="1"/>
  <c r="AE11" i="1"/>
  <c r="AF11" i="1" s="1"/>
  <c r="S166" i="1"/>
  <c r="T166" i="1" s="1"/>
  <c r="AE101" i="1"/>
  <c r="AF101" i="1" s="1"/>
  <c r="K24" i="1"/>
  <c r="I23" i="1"/>
  <c r="AC24" i="1"/>
  <c r="AD95" i="1"/>
  <c r="K95" i="1"/>
  <c r="AE95" i="1" s="1"/>
  <c r="AF95" i="1" s="1"/>
  <c r="G211" i="1"/>
  <c r="AC6" i="1"/>
  <c r="X34" i="1"/>
  <c r="Q193" i="1"/>
  <c r="S194" i="1"/>
  <c r="AE186" i="1"/>
  <c r="AF186" i="1" s="1"/>
  <c r="K185" i="1"/>
  <c r="O138" i="1"/>
  <c r="AD100" i="1"/>
  <c r="P208" i="1"/>
  <c r="N62" i="17"/>
  <c r="O62" i="17" s="1"/>
  <c r="K163" i="1"/>
  <c r="AC163" i="1"/>
  <c r="T117" i="1"/>
  <c r="W146" i="1"/>
  <c r="AA124" i="1"/>
  <c r="AB124" i="1" s="1"/>
  <c r="AD120" i="1"/>
  <c r="J119" i="1"/>
  <c r="I36" i="1"/>
  <c r="K37" i="1"/>
  <c r="AC37" i="1"/>
  <c r="AD96" i="1"/>
  <c r="K96" i="1"/>
  <c r="AE96" i="1" s="1"/>
  <c r="AF96" i="1" s="1"/>
  <c r="AC173" i="1"/>
  <c r="W37" i="1"/>
  <c r="U36" i="1"/>
  <c r="AE56" i="1"/>
  <c r="AF56" i="1" s="1"/>
  <c r="N16" i="17"/>
  <c r="O16" i="17" s="1"/>
  <c r="O17" i="17"/>
  <c r="L6" i="1"/>
  <c r="C26" i="20"/>
  <c r="H24" i="15"/>
  <c r="Y63" i="1"/>
  <c r="AA64" i="1"/>
  <c r="S184" i="1"/>
  <c r="AE97" i="1"/>
  <c r="AF97" i="1" s="1"/>
  <c r="L180" i="1"/>
  <c r="AG180" i="1" s="1"/>
  <c r="AE180" i="1"/>
  <c r="AF180" i="1" s="1"/>
  <c r="AC124" i="1"/>
  <c r="AD17" i="1"/>
  <c r="J16" i="1"/>
  <c r="AD16" i="1" s="1"/>
  <c r="O157" i="1"/>
  <c r="P158" i="1"/>
  <c r="O97" i="17"/>
  <c r="N96" i="17"/>
  <c r="O96" i="17" s="1"/>
  <c r="AD138" i="1"/>
  <c r="J137" i="1"/>
  <c r="AD137" i="1" s="1"/>
  <c r="N36" i="1"/>
  <c r="Y16" i="1"/>
  <c r="AA17" i="1"/>
  <c r="M109" i="1"/>
  <c r="O110" i="1"/>
  <c r="U23" i="1"/>
  <c r="W24" i="1"/>
  <c r="C22" i="20"/>
  <c r="AE136" i="1"/>
  <c r="AF136" i="1" s="1"/>
  <c r="R64" i="1"/>
  <c r="R63" i="1" s="1"/>
  <c r="R4" i="1" s="1"/>
  <c r="N103" i="17"/>
  <c r="O103" i="17" s="1"/>
  <c r="O104" i="17"/>
  <c r="AB208" i="1"/>
  <c r="AC117" i="1"/>
  <c r="K117" i="1"/>
  <c r="S124" i="1"/>
  <c r="T124" i="1" s="1"/>
  <c r="N39" i="17"/>
  <c r="O39" i="17" s="1"/>
  <c r="O40" i="17"/>
  <c r="O37" i="1"/>
  <c r="M36" i="1"/>
  <c r="AE152" i="1"/>
  <c r="AF152" i="1" s="1"/>
  <c r="K151" i="1"/>
  <c r="AE27" i="1"/>
  <c r="AF27" i="1" s="1"/>
  <c r="AE127" i="1"/>
  <c r="AF127" i="1" s="1"/>
  <c r="K115" i="1"/>
  <c r="AC115" i="1"/>
  <c r="S158" i="1"/>
  <c r="U63" i="1"/>
  <c r="V184" i="1"/>
  <c r="V156" i="1" s="1"/>
  <c r="AC100" i="1"/>
  <c r="K100" i="1"/>
  <c r="AE22" i="1"/>
  <c r="AF22" i="1" s="1"/>
  <c r="AB34" i="1"/>
  <c r="C27" i="20"/>
  <c r="O203" i="1"/>
  <c r="P203" i="1" s="1"/>
  <c r="M202" i="1"/>
  <c r="O194" i="1"/>
  <c r="M193" i="1"/>
  <c r="AE111" i="1"/>
  <c r="AF111" i="1" s="1"/>
  <c r="AE26" i="1"/>
  <c r="AF26" i="1" s="1"/>
  <c r="AE13" i="1"/>
  <c r="AF13" i="1" s="1"/>
  <c r="I184" i="1"/>
  <c r="AC185" i="1"/>
  <c r="AE144" i="1"/>
  <c r="AF144" i="1" s="1"/>
  <c r="AC44" i="1"/>
  <c r="AE42" i="1"/>
  <c r="AF42" i="1" s="1"/>
  <c r="AA150" i="1"/>
  <c r="AB151" i="1"/>
  <c r="AE7" i="1"/>
  <c r="AF7" i="1" s="1"/>
  <c r="H156" i="1"/>
  <c r="AE135" i="1"/>
  <c r="AF135" i="1" s="1"/>
  <c r="O6" i="1"/>
  <c r="K34" i="1"/>
  <c r="AC34" i="1"/>
  <c r="AE133" i="1"/>
  <c r="AF133" i="1" s="1"/>
  <c r="Z64" i="1"/>
  <c r="Z63" i="1" s="1"/>
  <c r="Z4" i="1" s="1"/>
  <c r="AA137" i="1"/>
  <c r="H16" i="20" s="1"/>
  <c r="AB138" i="1"/>
  <c r="I63" i="1"/>
  <c r="AC64" i="1"/>
  <c r="K64" i="1"/>
  <c r="M119" i="1"/>
  <c r="O120" i="1"/>
  <c r="C4" i="15"/>
  <c r="Q4" i="1"/>
  <c r="J184" i="1"/>
  <c r="AD185" i="1"/>
  <c r="C23" i="20"/>
  <c r="U202" i="1"/>
  <c r="W203" i="1"/>
  <c r="X203" i="1" s="1"/>
  <c r="C24" i="20"/>
  <c r="AE118" i="1"/>
  <c r="AF118" i="1" s="1"/>
  <c r="AD44" i="1"/>
  <c r="J145" i="1"/>
  <c r="AD145" i="1" s="1"/>
  <c r="AD146" i="1"/>
  <c r="M16" i="1"/>
  <c r="O17" i="1"/>
  <c r="AE195" i="1"/>
  <c r="AF195" i="1" s="1"/>
  <c r="AC10" i="1"/>
  <c r="K10" i="1"/>
  <c r="O73" i="17"/>
  <c r="N72" i="17"/>
  <c r="O72" i="17" s="1"/>
  <c r="J109" i="1"/>
  <c r="AD110" i="1"/>
  <c r="Q16" i="1"/>
  <c r="S17" i="1"/>
  <c r="Q202" i="1"/>
  <c r="S203" i="1"/>
  <c r="T203" i="1" s="1"/>
  <c r="AC110" i="1"/>
  <c r="K110" i="1"/>
  <c r="I109" i="1"/>
  <c r="AE45" i="1"/>
  <c r="AF45" i="1" s="1"/>
  <c r="K44" i="1"/>
  <c r="AC208" i="1"/>
  <c r="K208" i="1"/>
  <c r="AE35" i="1"/>
  <c r="AF35" i="1" s="1"/>
  <c r="AC174" i="1"/>
  <c r="P173" i="1"/>
  <c r="E22" i="20"/>
  <c r="AA157" i="1"/>
  <c r="AB158" i="1"/>
  <c r="AB173" i="1"/>
  <c r="H22" i="20"/>
  <c r="I165" i="1"/>
  <c r="AC166" i="1"/>
  <c r="K158" i="1"/>
  <c r="AE159" i="1"/>
  <c r="AF159" i="1" s="1"/>
  <c r="S120" i="1"/>
  <c r="Q119" i="1"/>
  <c r="O29" i="17"/>
  <c r="N28" i="17"/>
  <c r="O28" i="17" s="1"/>
  <c r="AE171" i="1"/>
  <c r="AF171" i="1" s="1"/>
  <c r="K170" i="1"/>
  <c r="AC14" i="1"/>
  <c r="P146" i="1"/>
  <c r="O145" i="1"/>
  <c r="AE67" i="1"/>
  <c r="AF67" i="1" s="1"/>
  <c r="O124" i="1"/>
  <c r="P124" i="1" s="1"/>
  <c r="S150" i="1"/>
  <c r="T151" i="1"/>
  <c r="C21" i="20"/>
  <c r="AD37" i="1"/>
  <c r="J36" i="1"/>
  <c r="AD36" i="1" s="1"/>
  <c r="Y202" i="1"/>
  <c r="AA203" i="1"/>
  <c r="AB203" i="1" s="1"/>
  <c r="AE204" i="1"/>
  <c r="AF204" i="1" s="1"/>
  <c r="U193" i="1"/>
  <c r="W194" i="1"/>
  <c r="W165" i="1"/>
  <c r="AE121" i="1"/>
  <c r="AF121" i="1" s="1"/>
  <c r="AD189" i="1"/>
  <c r="N78" i="17"/>
  <c r="O78" i="17" s="1"/>
  <c r="O79" i="17"/>
  <c r="AA100" i="1"/>
  <c r="AB100" i="1" s="1"/>
  <c r="AB132" i="1"/>
  <c r="H12" i="15"/>
  <c r="C14" i="20"/>
  <c r="M184" i="1"/>
  <c r="O184" i="1" s="1"/>
  <c r="C17" i="20"/>
  <c r="U184" i="1"/>
  <c r="W184" i="1" s="1"/>
  <c r="C16" i="20"/>
  <c r="AC158" i="1"/>
  <c r="I157" i="1"/>
  <c r="T6" i="1"/>
  <c r="S5" i="1"/>
  <c r="H23" i="1"/>
  <c r="AE21" i="1"/>
  <c r="AF21" i="1" s="1"/>
  <c r="AE125" i="1"/>
  <c r="AF125" i="1" s="1"/>
  <c r="K124" i="1"/>
  <c r="Z119" i="1"/>
  <c r="Z108" i="1" s="1"/>
  <c r="O55" i="17"/>
  <c r="N54" i="17"/>
  <c r="N4" i="1"/>
  <c r="M157" i="1"/>
  <c r="AC199" i="1"/>
  <c r="AE53" i="1"/>
  <c r="AF53" i="1" s="1"/>
  <c r="I16" i="1"/>
  <c r="K17" i="1"/>
  <c r="AC17" i="1"/>
  <c r="AC32" i="1"/>
  <c r="K32" i="1"/>
  <c r="O64" i="1"/>
  <c r="M63" i="1"/>
  <c r="U119" i="1"/>
  <c r="W120" i="1"/>
  <c r="AE59" i="1"/>
  <c r="AF59" i="1" s="1"/>
  <c r="AD194" i="1"/>
  <c r="J193" i="1"/>
  <c r="AD193" i="1" s="1"/>
  <c r="Y165" i="1"/>
  <c r="AA165" i="1" s="1"/>
  <c r="W138" i="1"/>
  <c r="AA146" i="1"/>
  <c r="V119" i="1"/>
  <c r="V108" i="1" s="1"/>
  <c r="C20" i="20"/>
  <c r="H18" i="15"/>
  <c r="O82" i="17"/>
  <c r="N81" i="17"/>
  <c r="O81" i="17" s="1"/>
  <c r="I150" i="1"/>
  <c r="AC150" i="1" s="1"/>
  <c r="AC151" i="1"/>
  <c r="K189" i="1"/>
  <c r="AE190" i="1"/>
  <c r="AF190" i="1" s="1"/>
  <c r="U16" i="1"/>
  <c r="W17" i="1"/>
  <c r="AE9" i="1"/>
  <c r="AF9" i="1" s="1"/>
  <c r="W110" i="1"/>
  <c r="U109" i="1"/>
  <c r="R156" i="1"/>
  <c r="R211" i="1" s="1"/>
  <c r="AA24" i="1"/>
  <c r="Y23" i="1"/>
  <c r="AE134" i="1"/>
  <c r="AF134" i="1" s="1"/>
  <c r="AE197" i="1"/>
  <c r="AF197" i="1" s="1"/>
  <c r="V64" i="1"/>
  <c r="V63" i="1" s="1"/>
  <c r="V4" i="1" s="1"/>
  <c r="I5" i="1"/>
  <c r="C9" i="20"/>
  <c r="AE126" i="1"/>
  <c r="AF126" i="1" s="1"/>
  <c r="F108" i="1"/>
  <c r="C6" i="2" s="1"/>
  <c r="E6" i="2" s="1"/>
  <c r="S185" i="1"/>
  <c r="T185" i="1" s="1"/>
  <c r="H4" i="1"/>
  <c r="AE209" i="1"/>
  <c r="AF209" i="1" s="1"/>
  <c r="AD174" i="1"/>
  <c r="J173" i="1"/>
  <c r="AD173" i="1" s="1"/>
  <c r="AE164" i="1"/>
  <c r="AF164" i="1" s="1"/>
  <c r="AB117" i="1"/>
  <c r="AE140" i="1"/>
  <c r="AF140" i="1" s="1"/>
  <c r="AE38" i="1"/>
  <c r="AF38" i="1" s="1"/>
  <c r="AE20" i="1"/>
  <c r="AF20" i="1" s="1"/>
  <c r="J64" i="1"/>
  <c r="M5" i="1"/>
  <c r="K132" i="1"/>
  <c r="Z211" i="1" l="1"/>
  <c r="V211" i="1"/>
  <c r="E6" i="20"/>
  <c r="C13" i="6"/>
  <c r="D21" i="2"/>
  <c r="AA109" i="1"/>
  <c r="AB110" i="1"/>
  <c r="AG110" i="1" s="1"/>
  <c r="X173" i="1"/>
  <c r="G22" i="20"/>
  <c r="O54" i="17"/>
  <c r="N53" i="17"/>
  <c r="O53" i="17" s="1"/>
  <c r="AC119" i="1"/>
  <c r="P24" i="1"/>
  <c r="O23" i="1"/>
  <c r="AE174" i="1"/>
  <c r="AF174" i="1" s="1"/>
  <c r="L174" i="1"/>
  <c r="AG174" i="1" s="1"/>
  <c r="K145" i="1"/>
  <c r="L146" i="1"/>
  <c r="AE146" i="1"/>
  <c r="AF146" i="1" s="1"/>
  <c r="L14" i="1"/>
  <c r="AG14" i="1" s="1"/>
  <c r="AE14" i="1"/>
  <c r="AF14" i="1" s="1"/>
  <c r="Y108" i="1"/>
  <c r="AD157" i="1"/>
  <c r="J156" i="1"/>
  <c r="AD156" i="1" s="1"/>
  <c r="L120" i="1"/>
  <c r="K119" i="1"/>
  <c r="AE120" i="1"/>
  <c r="AF120" i="1" s="1"/>
  <c r="I201" i="1"/>
  <c r="K202" i="1"/>
  <c r="AC202" i="1"/>
  <c r="E4" i="2"/>
  <c r="AB120" i="1"/>
  <c r="AA119" i="1"/>
  <c r="X157" i="1"/>
  <c r="G20" i="20"/>
  <c r="M4" i="1"/>
  <c r="F6" i="20"/>
  <c r="D13" i="6"/>
  <c r="E21" i="2"/>
  <c r="W16" i="1"/>
  <c r="X17" i="1"/>
  <c r="C19" i="20"/>
  <c r="AA145" i="1"/>
  <c r="AB146" i="1"/>
  <c r="E23" i="20"/>
  <c r="P184" i="1"/>
  <c r="X194" i="1"/>
  <c r="W193" i="1"/>
  <c r="AA202" i="1"/>
  <c r="Y201" i="1"/>
  <c r="Y211" i="1" s="1"/>
  <c r="K157" i="1"/>
  <c r="AE158" i="1"/>
  <c r="AF158" i="1" s="1"/>
  <c r="L158" i="1"/>
  <c r="K109" i="1"/>
  <c r="L110" i="1"/>
  <c r="AE110" i="1"/>
  <c r="AF110" i="1" s="1"/>
  <c r="S16" i="1"/>
  <c r="T17" i="1"/>
  <c r="X150" i="1"/>
  <c r="G18" i="20"/>
  <c r="K137" i="1"/>
  <c r="L138" i="1"/>
  <c r="AE138" i="1"/>
  <c r="AF138" i="1" s="1"/>
  <c r="T145" i="1"/>
  <c r="F17" i="20"/>
  <c r="T37" i="1"/>
  <c r="S36" i="1"/>
  <c r="L132" i="1"/>
  <c r="AG132" i="1" s="1"/>
  <c r="AE132" i="1"/>
  <c r="AF132" i="1" s="1"/>
  <c r="AB24" i="1"/>
  <c r="AA23" i="1"/>
  <c r="L189" i="1"/>
  <c r="AG189" i="1" s="1"/>
  <c r="AE189" i="1"/>
  <c r="AF189" i="1" s="1"/>
  <c r="L124" i="1"/>
  <c r="AE124" i="1"/>
  <c r="AF124" i="1" s="1"/>
  <c r="T5" i="1"/>
  <c r="F8" i="20"/>
  <c r="G21" i="20"/>
  <c r="X165" i="1"/>
  <c r="T150" i="1"/>
  <c r="F18" i="20"/>
  <c r="L208" i="1"/>
  <c r="AG208" i="1" s="1"/>
  <c r="AE208" i="1"/>
  <c r="AF208" i="1" s="1"/>
  <c r="I108" i="1"/>
  <c r="AC109" i="1"/>
  <c r="S202" i="1"/>
  <c r="Q201" i="1"/>
  <c r="AD109" i="1"/>
  <c r="J108" i="1"/>
  <c r="AD108" i="1" s="1"/>
  <c r="L64" i="1"/>
  <c r="K63" i="1"/>
  <c r="AB137" i="1"/>
  <c r="L115" i="1"/>
  <c r="AG115" i="1" s="1"/>
  <c r="AE115" i="1"/>
  <c r="AF115" i="1" s="1"/>
  <c r="X24" i="1"/>
  <c r="W23" i="1"/>
  <c r="AB17" i="1"/>
  <c r="AA16" i="1"/>
  <c r="P157" i="1"/>
  <c r="E20" i="20"/>
  <c r="T184" i="1"/>
  <c r="F23" i="20"/>
  <c r="X37" i="1"/>
  <c r="W36" i="1"/>
  <c r="AD119" i="1"/>
  <c r="W5" i="1"/>
  <c r="X6" i="1"/>
  <c r="H211" i="1"/>
  <c r="AE182" i="1"/>
  <c r="AF182" i="1" s="1"/>
  <c r="L182" i="1"/>
  <c r="AG182" i="1" s="1"/>
  <c r="P150" i="1"/>
  <c r="E18" i="20"/>
  <c r="L34" i="1"/>
  <c r="AG34" i="1" s="1"/>
  <c r="AE34" i="1"/>
  <c r="AF34" i="1" s="1"/>
  <c r="K184" i="1"/>
  <c r="AC184" i="1"/>
  <c r="L100" i="1"/>
  <c r="AE100" i="1"/>
  <c r="AF100" i="1" s="1"/>
  <c r="W64" i="1"/>
  <c r="AB64" i="1"/>
  <c r="AA63" i="1"/>
  <c r="H12" i="20" s="1"/>
  <c r="K173" i="1"/>
  <c r="T194" i="1"/>
  <c r="S193" i="1"/>
  <c r="AC193" i="1"/>
  <c r="AA36" i="1"/>
  <c r="AB37" i="1"/>
  <c r="AE128" i="1"/>
  <c r="AF128" i="1" s="1"/>
  <c r="L128" i="1"/>
  <c r="AG128" i="1" s="1"/>
  <c r="Y4" i="1"/>
  <c r="AD64" i="1"/>
  <c r="J63" i="1"/>
  <c r="AD63" i="1" s="1"/>
  <c r="U108" i="1"/>
  <c r="X138" i="1"/>
  <c r="X137" i="1" s="1"/>
  <c r="W137" i="1"/>
  <c r="G16" i="20" s="1"/>
  <c r="P64" i="1"/>
  <c r="P63" i="1" s="1"/>
  <c r="O63" i="1"/>
  <c r="E12" i="20" s="1"/>
  <c r="K16" i="1"/>
  <c r="AE17" i="1"/>
  <c r="AF17" i="1" s="1"/>
  <c r="L17" i="1"/>
  <c r="I156" i="1"/>
  <c r="AC157" i="1"/>
  <c r="X184" i="1"/>
  <c r="G23" i="20"/>
  <c r="L170" i="1"/>
  <c r="AG170" i="1" s="1"/>
  <c r="AE170" i="1"/>
  <c r="AF170" i="1" s="1"/>
  <c r="L44" i="1"/>
  <c r="AG44" i="1" s="1"/>
  <c r="AE44" i="1"/>
  <c r="AF44" i="1" s="1"/>
  <c r="O16" i="1"/>
  <c r="P17" i="1"/>
  <c r="P120" i="1"/>
  <c r="O119" i="1"/>
  <c r="AC63" i="1"/>
  <c r="O5" i="1"/>
  <c r="P6" i="1"/>
  <c r="P194" i="1"/>
  <c r="O193" i="1"/>
  <c r="T158" i="1"/>
  <c r="AG158" i="1" s="1"/>
  <c r="S157" i="1"/>
  <c r="P37" i="1"/>
  <c r="O36" i="1"/>
  <c r="L117" i="1"/>
  <c r="AG117" i="1" s="1"/>
  <c r="AE117" i="1"/>
  <c r="AF117" i="1" s="1"/>
  <c r="O109" i="1"/>
  <c r="P110" i="1"/>
  <c r="AE6" i="1"/>
  <c r="AF6" i="1" s="1"/>
  <c r="K36" i="1"/>
  <c r="L37" i="1"/>
  <c r="AE37" i="1"/>
  <c r="AF37" i="1" s="1"/>
  <c r="AG124" i="1"/>
  <c r="AE163" i="1"/>
  <c r="AF163" i="1" s="1"/>
  <c r="L163" i="1"/>
  <c r="AG163" i="1" s="1"/>
  <c r="P138" i="1"/>
  <c r="P137" i="1" s="1"/>
  <c r="O137" i="1"/>
  <c r="E16" i="20" s="1"/>
  <c r="AC23" i="1"/>
  <c r="E9" i="2"/>
  <c r="C8" i="2"/>
  <c r="E8" i="2" s="1"/>
  <c r="AA5" i="1"/>
  <c r="AB10" i="1"/>
  <c r="AG10" i="1" s="1"/>
  <c r="AD202" i="1"/>
  <c r="J201" i="1"/>
  <c r="O88" i="17"/>
  <c r="N87" i="17"/>
  <c r="O87" i="17" s="1"/>
  <c r="C7" i="20"/>
  <c r="H4" i="15"/>
  <c r="I18" i="15" s="1"/>
  <c r="L166" i="1"/>
  <c r="AG166" i="1" s="1"/>
  <c r="AE166" i="1"/>
  <c r="AF166" i="1" s="1"/>
  <c r="Q108" i="1"/>
  <c r="AD5" i="1"/>
  <c r="J4" i="1"/>
  <c r="AD4" i="1" s="1"/>
  <c r="AC5" i="1"/>
  <c r="I4" i="1"/>
  <c r="W109" i="1"/>
  <c r="X110" i="1"/>
  <c r="AB165" i="1"/>
  <c r="H21" i="20"/>
  <c r="W119" i="1"/>
  <c r="X120" i="1"/>
  <c r="L32" i="1"/>
  <c r="AG32" i="1" s="1"/>
  <c r="AE32" i="1"/>
  <c r="AF32" i="1" s="1"/>
  <c r="AC16" i="1"/>
  <c r="M156" i="1"/>
  <c r="C13" i="20"/>
  <c r="AG100" i="1"/>
  <c r="E17" i="20"/>
  <c r="P145" i="1"/>
  <c r="T120" i="1"/>
  <c r="S119" i="1"/>
  <c r="AC165" i="1"/>
  <c r="K165" i="1"/>
  <c r="AB157" i="1"/>
  <c r="H20" i="20"/>
  <c r="AE10" i="1"/>
  <c r="AF10" i="1" s="1"/>
  <c r="L10" i="1"/>
  <c r="U201" i="1"/>
  <c r="U211" i="1" s="1"/>
  <c r="W202" i="1"/>
  <c r="AD184" i="1"/>
  <c r="AB150" i="1"/>
  <c r="H18" i="20"/>
  <c r="O202" i="1"/>
  <c r="M201" i="1"/>
  <c r="M211" i="1" s="1"/>
  <c r="L151" i="1"/>
  <c r="AG151" i="1" s="1"/>
  <c r="K150" i="1"/>
  <c r="AE151" i="1"/>
  <c r="AF151" i="1" s="1"/>
  <c r="M108" i="1"/>
  <c r="C25" i="20"/>
  <c r="K5" i="1"/>
  <c r="AC36" i="1"/>
  <c r="X146" i="1"/>
  <c r="W145" i="1"/>
  <c r="AE185" i="1"/>
  <c r="AF185" i="1" s="1"/>
  <c r="L185" i="1"/>
  <c r="AG185" i="1" s="1"/>
  <c r="L24" i="1"/>
  <c r="K23" i="1"/>
  <c r="AE24" i="1"/>
  <c r="AF24" i="1" s="1"/>
  <c r="U4" i="1"/>
  <c r="L194" i="1"/>
  <c r="AE194" i="1"/>
  <c r="AF194" i="1" s="1"/>
  <c r="K193" i="1"/>
  <c r="O5" i="17"/>
  <c r="N4" i="17"/>
  <c r="O4" i="17" s="1"/>
  <c r="E21" i="20"/>
  <c r="P165" i="1"/>
  <c r="AA193" i="1"/>
  <c r="AB194" i="1"/>
  <c r="AG194" i="1" s="1"/>
  <c r="S109" i="1"/>
  <c r="T110" i="1"/>
  <c r="AE203" i="1"/>
  <c r="AF203" i="1" s="1"/>
  <c r="L203" i="1"/>
  <c r="AG203" i="1" s="1"/>
  <c r="T24" i="1"/>
  <c r="S23" i="1"/>
  <c r="N115" i="17"/>
  <c r="O116" i="17"/>
  <c r="L199" i="1"/>
  <c r="AG199" i="1" s="1"/>
  <c r="AE199" i="1"/>
  <c r="AF199" i="1" s="1"/>
  <c r="S64" i="1"/>
  <c r="AE64" i="1" s="1"/>
  <c r="AF64" i="1" s="1"/>
  <c r="C5" i="15" l="1"/>
  <c r="I24" i="15"/>
  <c r="C4" i="20"/>
  <c r="I12" i="15"/>
  <c r="H5" i="15"/>
  <c r="T109" i="1"/>
  <c r="S108" i="1"/>
  <c r="T108" i="1" s="1"/>
  <c r="F14" i="20"/>
  <c r="L173" i="1"/>
  <c r="AG173" i="1" s="1"/>
  <c r="AE173" i="1"/>
  <c r="AF173" i="1" s="1"/>
  <c r="D22" i="20"/>
  <c r="I22" i="20" s="1"/>
  <c r="X5" i="1"/>
  <c r="G8" i="20"/>
  <c r="H9" i="20"/>
  <c r="AB16" i="1"/>
  <c r="AG138" i="1"/>
  <c r="H10" i="20"/>
  <c r="AB23" i="1"/>
  <c r="T36" i="1"/>
  <c r="F11" i="20"/>
  <c r="AB202" i="1"/>
  <c r="AA201" i="1"/>
  <c r="H26" i="20"/>
  <c r="H25" i="20" s="1"/>
  <c r="AG120" i="1"/>
  <c r="K201" i="1"/>
  <c r="L202" i="1"/>
  <c r="AE202" i="1"/>
  <c r="AF202" i="1" s="1"/>
  <c r="D26" i="20"/>
  <c r="P23" i="1"/>
  <c r="E10" i="20"/>
  <c r="AA108" i="1"/>
  <c r="AB108" i="1" s="1"/>
  <c r="H14" i="20"/>
  <c r="AB109" i="1"/>
  <c r="F21" i="2"/>
  <c r="E13" i="6"/>
  <c r="G6" i="20"/>
  <c r="S201" i="1"/>
  <c r="T202" i="1"/>
  <c r="F26" i="20"/>
  <c r="F25" i="20" s="1"/>
  <c r="P36" i="1"/>
  <c r="E11" i="20"/>
  <c r="E24" i="20"/>
  <c r="E19" i="20" s="1"/>
  <c r="P193" i="1"/>
  <c r="P5" i="1"/>
  <c r="O4" i="1"/>
  <c r="P4" i="1" s="1"/>
  <c r="E8" i="20"/>
  <c r="AB193" i="1"/>
  <c r="H24" i="20"/>
  <c r="H19" i="20" s="1"/>
  <c r="L16" i="1"/>
  <c r="D9" i="20"/>
  <c r="AE16" i="1"/>
  <c r="AF16" i="1" s="1"/>
  <c r="AB63" i="1"/>
  <c r="AG24" i="1"/>
  <c r="G24" i="20"/>
  <c r="G19" i="20" s="1"/>
  <c r="X193" i="1"/>
  <c r="C11" i="2"/>
  <c r="I211" i="1"/>
  <c r="AC201" i="1"/>
  <c r="D17" i="20"/>
  <c r="AE145" i="1"/>
  <c r="AF145" i="1" s="1"/>
  <c r="L145" i="1"/>
  <c r="H6" i="20"/>
  <c r="G21" i="2"/>
  <c r="F13" i="6"/>
  <c r="AE193" i="1"/>
  <c r="AF193" i="1" s="1"/>
  <c r="L193" i="1"/>
  <c r="D24" i="20"/>
  <c r="AE5" i="1"/>
  <c r="AF5" i="1" s="1"/>
  <c r="K4" i="1"/>
  <c r="L5" i="1"/>
  <c r="D8" i="20"/>
  <c r="C7" i="6"/>
  <c r="E5" i="20"/>
  <c r="E4" i="20" s="1"/>
  <c r="E3" i="20" s="1"/>
  <c r="D20" i="2"/>
  <c r="D22" i="2" s="1"/>
  <c r="L165" i="1"/>
  <c r="AG165" i="1" s="1"/>
  <c r="D21" i="20"/>
  <c r="I21" i="20" s="1"/>
  <c r="AE165" i="1"/>
  <c r="AF165" i="1" s="1"/>
  <c r="AD201" i="1"/>
  <c r="J211" i="1"/>
  <c r="T16" i="1"/>
  <c r="F9" i="20"/>
  <c r="G20" i="2"/>
  <c r="H5" i="20"/>
  <c r="F7" i="6"/>
  <c r="H17" i="20"/>
  <c r="AB145" i="1"/>
  <c r="X16" i="1"/>
  <c r="G9" i="20"/>
  <c r="AB119" i="1"/>
  <c r="AG119" i="1" s="1"/>
  <c r="H15" i="20"/>
  <c r="L119" i="1"/>
  <c r="AE119" i="1"/>
  <c r="AF119" i="1" s="1"/>
  <c r="D15" i="20"/>
  <c r="S63" i="1"/>
  <c r="F12" i="20" s="1"/>
  <c r="T64" i="1"/>
  <c r="T63" i="1" s="1"/>
  <c r="O115" i="17"/>
  <c r="N125" i="17"/>
  <c r="O125" i="17" s="1"/>
  <c r="L23" i="1"/>
  <c r="D10" i="20"/>
  <c r="AE23" i="1"/>
  <c r="AF23" i="1" s="1"/>
  <c r="G17" i="20"/>
  <c r="X145" i="1"/>
  <c r="L150" i="1"/>
  <c r="AE150" i="1"/>
  <c r="AF150" i="1" s="1"/>
  <c r="D18" i="20"/>
  <c r="I18" i="20" s="1"/>
  <c r="P202" i="1"/>
  <c r="O201" i="1"/>
  <c r="E26" i="20"/>
  <c r="E25" i="20" s="1"/>
  <c r="X202" i="1"/>
  <c r="W201" i="1"/>
  <c r="G26" i="20"/>
  <c r="G25" i="20" s="1"/>
  <c r="E7" i="6"/>
  <c r="G5" i="20"/>
  <c r="G4" i="20" s="1"/>
  <c r="G3" i="20" s="1"/>
  <c r="F20" i="2"/>
  <c r="F22" i="2" s="1"/>
  <c r="T119" i="1"/>
  <c r="F15" i="20"/>
  <c r="X119" i="1"/>
  <c r="G15" i="20"/>
  <c r="X109" i="1"/>
  <c r="W108" i="1"/>
  <c r="X108" i="1" s="1"/>
  <c r="G14" i="20"/>
  <c r="E14" i="20"/>
  <c r="O108" i="1"/>
  <c r="P108" i="1" s="1"/>
  <c r="P109" i="1"/>
  <c r="P16" i="1"/>
  <c r="E9" i="20"/>
  <c r="AG37" i="1"/>
  <c r="F24" i="20"/>
  <c r="T193" i="1"/>
  <c r="X36" i="1"/>
  <c r="G11" i="20"/>
  <c r="AG17" i="1"/>
  <c r="AC108" i="1"/>
  <c r="T23" i="1"/>
  <c r="F10" i="20"/>
  <c r="AG150" i="1"/>
  <c r="AA156" i="1"/>
  <c r="AB156" i="1" s="1"/>
  <c r="AC4" i="1"/>
  <c r="I27" i="15"/>
  <c r="I14" i="15"/>
  <c r="I11" i="15"/>
  <c r="I9" i="15"/>
  <c r="D5" i="15"/>
  <c r="E5" i="15"/>
  <c r="I17" i="15"/>
  <c r="I16" i="15"/>
  <c r="G5" i="15"/>
  <c r="I21" i="15"/>
  <c r="I26" i="15"/>
  <c r="I19" i="15"/>
  <c r="I10" i="15"/>
  <c r="I25" i="15"/>
  <c r="I23" i="15"/>
  <c r="I20" i="15"/>
  <c r="I13" i="15"/>
  <c r="I15" i="15"/>
  <c r="F5" i="15"/>
  <c r="I22" i="15"/>
  <c r="I8" i="15"/>
  <c r="I7" i="15"/>
  <c r="AB5" i="1"/>
  <c r="AG5" i="1" s="1"/>
  <c r="AA4" i="1"/>
  <c r="AB4" i="1" s="1"/>
  <c r="H8" i="20"/>
  <c r="AE36" i="1"/>
  <c r="AF36" i="1" s="1"/>
  <c r="L36" i="1"/>
  <c r="D11" i="20"/>
  <c r="S156" i="1"/>
  <c r="T156" i="1" s="1"/>
  <c r="T157" i="1"/>
  <c r="AG157" i="1" s="1"/>
  <c r="F20" i="20"/>
  <c r="P119" i="1"/>
  <c r="E15" i="20"/>
  <c r="AC156" i="1"/>
  <c r="AB36" i="1"/>
  <c r="AG36" i="1" s="1"/>
  <c r="H11" i="20"/>
  <c r="W63" i="1"/>
  <c r="G12" i="20" s="1"/>
  <c r="X64" i="1"/>
  <c r="X63" i="1" s="1"/>
  <c r="D23" i="20"/>
  <c r="I23" i="20" s="1"/>
  <c r="L184" i="1"/>
  <c r="AG184" i="1" s="1"/>
  <c r="AE184" i="1"/>
  <c r="AF184" i="1" s="1"/>
  <c r="AG6" i="1"/>
  <c r="O156" i="1"/>
  <c r="P156" i="1" s="1"/>
  <c r="X23" i="1"/>
  <c r="G10" i="20"/>
  <c r="L63" i="1"/>
  <c r="D12" i="20"/>
  <c r="Q211" i="1"/>
  <c r="S4" i="1"/>
  <c r="T4" i="1" s="1"/>
  <c r="L137" i="1"/>
  <c r="AG137" i="1" s="1"/>
  <c r="D16" i="20"/>
  <c r="I16" i="20" s="1"/>
  <c r="AE137" i="1"/>
  <c r="AF137" i="1" s="1"/>
  <c r="L109" i="1"/>
  <c r="K108" i="1"/>
  <c r="D14" i="20"/>
  <c r="AE109" i="1"/>
  <c r="AF109" i="1" s="1"/>
  <c r="AE157" i="1"/>
  <c r="AF157" i="1" s="1"/>
  <c r="K156" i="1"/>
  <c r="L157" i="1"/>
  <c r="D20" i="20"/>
  <c r="AG146" i="1"/>
  <c r="W156" i="1"/>
  <c r="X156" i="1" s="1"/>
  <c r="H7" i="20" l="1"/>
  <c r="F7" i="20"/>
  <c r="E20" i="2"/>
  <c r="E22" i="2" s="1"/>
  <c r="D7" i="6"/>
  <c r="F5" i="20"/>
  <c r="F4" i="20" s="1"/>
  <c r="F3" i="20" s="1"/>
  <c r="I8" i="20"/>
  <c r="D7" i="20"/>
  <c r="AE156" i="1"/>
  <c r="AF156" i="1" s="1"/>
  <c r="L156" i="1"/>
  <c r="AE108" i="1"/>
  <c r="AF108" i="1" s="1"/>
  <c r="L108" i="1"/>
  <c r="F19" i="20"/>
  <c r="AG156" i="1"/>
  <c r="G13" i="20"/>
  <c r="X201" i="1"/>
  <c r="AG145" i="1"/>
  <c r="G22" i="2"/>
  <c r="D6" i="20"/>
  <c r="I6" i="20" s="1"/>
  <c r="AD211" i="1"/>
  <c r="G212" i="1"/>
  <c r="G213" i="1" s="1"/>
  <c r="B13" i="6"/>
  <c r="C21" i="2"/>
  <c r="H21" i="2" s="1"/>
  <c r="E11" i="2"/>
  <c r="C12" i="2"/>
  <c r="AG193" i="1"/>
  <c r="AG109" i="1"/>
  <c r="L201" i="1"/>
  <c r="K211" i="1"/>
  <c r="AE201" i="1"/>
  <c r="AF201" i="1" s="1"/>
  <c r="AB201" i="1"/>
  <c r="AA211" i="1"/>
  <c r="AG23" i="1"/>
  <c r="F13" i="20"/>
  <c r="D19" i="20"/>
  <c r="I20" i="20"/>
  <c r="I15" i="20"/>
  <c r="I24" i="20"/>
  <c r="I17" i="20"/>
  <c r="I9" i="20"/>
  <c r="E7" i="20"/>
  <c r="H13" i="20"/>
  <c r="I26" i="20"/>
  <c r="I25" i="20" s="1"/>
  <c r="D25" i="20"/>
  <c r="AG202" i="1"/>
  <c r="I14" i="20"/>
  <c r="D13" i="20"/>
  <c r="AE63" i="1"/>
  <c r="AF63" i="1" s="1"/>
  <c r="I11" i="20"/>
  <c r="AG63" i="1"/>
  <c r="AG108" i="1"/>
  <c r="G7" i="20"/>
  <c r="I12" i="20"/>
  <c r="E13" i="20"/>
  <c r="P201" i="1"/>
  <c r="O211" i="1"/>
  <c r="I10" i="20"/>
  <c r="H4" i="20"/>
  <c r="H3" i="20" s="1"/>
  <c r="AE4" i="1"/>
  <c r="AF4" i="1" s="1"/>
  <c r="L4" i="1"/>
  <c r="F212" i="1"/>
  <c r="F213" i="1" s="1"/>
  <c r="B7" i="6"/>
  <c r="AC211" i="1"/>
  <c r="C20" i="2"/>
  <c r="D5" i="20"/>
  <c r="AG64" i="1"/>
  <c r="T201" i="1"/>
  <c r="S211" i="1"/>
  <c r="AG16" i="1"/>
  <c r="W4" i="1"/>
  <c r="X4" i="1" s="1"/>
  <c r="AG4" i="1" s="1"/>
  <c r="I19" i="20" l="1"/>
  <c r="I7" i="20"/>
  <c r="B8" i="6"/>
  <c r="B24" i="6"/>
  <c r="C29" i="6"/>
  <c r="F17" i="6"/>
  <c r="AB211" i="1"/>
  <c r="F11" i="2"/>
  <c r="F10" i="2"/>
  <c r="F7" i="2"/>
  <c r="D12" i="2"/>
  <c r="F5" i="2"/>
  <c r="F6" i="2"/>
  <c r="F8" i="2"/>
  <c r="F9" i="2"/>
  <c r="F4" i="2"/>
  <c r="D4" i="20"/>
  <c r="D3" i="20" s="1"/>
  <c r="I5" i="20"/>
  <c r="B17" i="6"/>
  <c r="B18" i="6" s="1"/>
  <c r="L211" i="1"/>
  <c r="AG201" i="1"/>
  <c r="W211" i="1"/>
  <c r="D17" i="6"/>
  <c r="T211" i="1"/>
  <c r="C22" i="2"/>
  <c r="H20" i="2"/>
  <c r="H22" i="2" s="1"/>
  <c r="E23" i="2" s="1"/>
  <c r="P211" i="1"/>
  <c r="C17" i="6"/>
  <c r="I13" i="20"/>
  <c r="C24" i="6"/>
  <c r="C30" i="6"/>
  <c r="E17" i="6" l="1"/>
  <c r="X211" i="1"/>
  <c r="D24" i="6"/>
  <c r="B19" i="6" s="1"/>
  <c r="C23" i="2"/>
  <c r="H23" i="2" s="1"/>
  <c r="AE211" i="1"/>
  <c r="AF211" i="1" s="1"/>
  <c r="AG211" i="1"/>
  <c r="C8" i="6"/>
  <c r="C18" i="6"/>
  <c r="F23" i="2"/>
  <c r="D23" i="2"/>
  <c r="H212" i="1"/>
  <c r="H213" i="1" s="1"/>
  <c r="G23" i="2"/>
  <c r="I4" i="20"/>
  <c r="I3" i="20" s="1"/>
  <c r="D8" i="6" l="1"/>
  <c r="D18" i="6"/>
  <c r="C19" i="6"/>
  <c r="D19" i="6" l="1"/>
  <c r="E18" i="6"/>
  <c r="E8" i="6"/>
  <c r="F8" i="6" l="1"/>
  <c r="F18" i="6"/>
  <c r="F19" i="6" s="1"/>
  <c r="E19" i="6"/>
  <c r="F9" i="6" l="1"/>
  <c r="B9" i="6"/>
  <c r="C9" i="6"/>
  <c r="D9" i="6"/>
  <c r="E9" i="6"/>
</calcChain>
</file>

<file path=xl/sharedStrings.xml><?xml version="1.0" encoding="utf-8"?>
<sst xmlns="http://schemas.openxmlformats.org/spreadsheetml/2006/main" count="2010" uniqueCount="786">
  <si>
    <t>IMPACTO ESPERADO</t>
  </si>
  <si>
    <t>Indicador</t>
  </si>
  <si>
    <t>Unidad de Medida</t>
  </si>
  <si>
    <t>Línea de Base</t>
  </si>
  <si>
    <t>Año Línea de Base</t>
  </si>
  <si>
    <t>Año 1</t>
  </si>
  <si>
    <t>Año 2</t>
  </si>
  <si>
    <t>Año 3</t>
  </si>
  <si>
    <t>Año 4</t>
  </si>
  <si>
    <t>Año 5</t>
  </si>
  <si>
    <t>Meta Final</t>
  </si>
  <si>
    <t>Medios de Verificación</t>
  </si>
  <si>
    <t>Comentarios</t>
  </si>
  <si>
    <t>IMPACTO #1: Disminución de la relación del déficit fiscal primario y el PIB estatal</t>
  </si>
  <si>
    <t>Resultado Primario/PIB</t>
  </si>
  <si>
    <t xml:space="preserve"> %</t>
  </si>
  <si>
    <t>0,42</t>
  </si>
  <si>
    <t>0,45</t>
  </si>
  <si>
    <t>0,50</t>
  </si>
  <si>
    <t>Prestação de contas anual) y Coordenação de Estudos Econômicos (CEE/IJSN)</t>
  </si>
  <si>
    <t>La disminución del déficit fiscal primario contribuye directamente al equilibrio fiscal, cuando asociada con el aumento de la recaudación y al control efectivo del gasto público</t>
  </si>
  <si>
    <t>Fórmula de cálculo:</t>
  </si>
  <si>
    <t xml:space="preserve">Valor del resultado primario como porcentaje del PIB  </t>
  </si>
  <si>
    <t xml:space="preserve">Línea de Base: </t>
  </si>
  <si>
    <t>Resultado Primario (2017) = BRL$ 512 millones</t>
  </si>
  <si>
    <t>PIB (2017) = BRL$120.845 millones</t>
  </si>
  <si>
    <t>IMPACTO #2: Incremento de la relación entre la recaudación tributaria y el PIB estatal</t>
  </si>
  <si>
    <t>Recaudación Tributaria/PIB</t>
  </si>
  <si>
    <t>% (R$/ R$)</t>
  </si>
  <si>
    <t>9,0</t>
  </si>
  <si>
    <t>9,5</t>
  </si>
  <si>
    <t>10,0</t>
  </si>
  <si>
    <t>El aumento real de la recaudación tributaria contribuye para el equilibrio fiscal, aportando recursos adicionales al fisco, y cuando se asocia a un control más efectivo del gasto público, como el promovido por el Componente III.</t>
  </si>
  <si>
    <t>Recaudación tributaria (2017) = R$10.864 millones</t>
  </si>
  <si>
    <t>Línea de Base: 45%</t>
  </si>
  <si>
    <t>PIB (2016) = BR$ 37,601 millones.</t>
  </si>
  <si>
    <t>IMPACTO #3: Disminución de la relación de la deuda corriente neta y el PIB estatal</t>
  </si>
  <si>
    <t>Deuda Corriente Neta (DCL)/PIB-ES</t>
  </si>
  <si>
    <t>1,75</t>
  </si>
  <si>
    <t>La disminución de la deuda corriente neta contribuye directamente al equilibrio fiscal, cuando asociada con el aumento de la recaudación y al control efectivo del gasto público.</t>
  </si>
  <si>
    <t>Valor de la Deuda Corriente Neta (DCL) como porcentaje del PIB</t>
  </si>
  <si>
    <t>Deuda Corriente neta (2017) = BRL$ 2.114millones
PIB (2017) = BRL$120.845 millones</t>
  </si>
  <si>
    <t>RESULTADOS ESPERADOS[1]</t>
  </si>
  <si>
    <t>Resultado #1 RESULTADO #1: Aumento del cumplimiento de metas estratégicas de la SEFIN</t>
  </si>
  <si>
    <t>Cantidad de metas cumplidas / Total de metas planificadas</t>
  </si>
  <si>
    <t>%</t>
  </si>
  <si>
    <t xml:space="preserve">Cantidad de metas cumplidas / total de metas planificadas  % 0 2017 0 0 40 60 80 80 Informe de gestión estratégica de la Gerencia de Desarrollo Hacendario (GEDEF)  Fórmula de cálculo:
Cantidad de metas cumplidas / total de metas planificadas 
Línea de Base: 0
La SEFAZ no tiene ni monitorea las metas de planificación estratégica. El proyecto prevé la implementación de planificación estratégica producto 1.1
</t>
  </si>
  <si>
    <t>El aumento en esta relación demuestra una mejora en la capacidad institucional de la SEFAZ, lo que contribuye a un desempeño institucional.</t>
  </si>
  <si>
    <t>Metas cumplidas / total de metas planificadas 
Se refiere a las metas de planificación estratégica de la SEFAZ.
Meta= total de proyectos concluidos en el ejercicio + total de proyectos en ejecución sin retraso</t>
  </si>
  <si>
    <r>
      <t>Línea de Base (2016)</t>
    </r>
    <r>
      <rPr>
        <sz val="10"/>
        <rFont val="Arial"/>
        <family val="2"/>
      </rPr>
      <t>: 0</t>
    </r>
  </si>
  <si>
    <t>La SEFAZ no tiene ni monitorea las metas de planificación estratégica. El proyecto prevé la implementación de planificación estratégica producto 1.1</t>
  </si>
  <si>
    <t>RESULTADO #2: Disminución de la relación entre el costo para recaudar y la recaudación tributaria</t>
  </si>
  <si>
    <t>Presupuesto de funcionamiento de la SEFAZ / Recaudación tributaria</t>
  </si>
  <si>
    <t>% 
R$/R$</t>
  </si>
  <si>
    <t>1,71</t>
  </si>
  <si>
    <t>1,65</t>
  </si>
  <si>
    <t>1,60</t>
  </si>
  <si>
    <t>1,50</t>
  </si>
  <si>
    <t>Informe de gestión del SIGEFES presentado por el Grupo Presupuestario (GPO)</t>
  </si>
  <si>
    <t>Un menor valor en esta relación demuestra que se han alcanzado economías de recursos en la gestión tributaria o aumentos de la recaudación.</t>
  </si>
  <si>
    <t>Ejecución presupuestal de la administración tributaria/Recaudación tributaria.</t>
  </si>
  <si>
    <t>Línea de Base: 0.45%</t>
  </si>
  <si>
    <t>Presupuesto de funcionamiento SEFAZ (2017) = R$ 
185,321 millones</t>
  </si>
  <si>
    <t>Recaudación tributaria del ICMS (2017) = R$10.864 millones</t>
  </si>
  <si>
    <t>RESULTADO #3: Reducción de la discrepancia entre el presupuesto planificado y el presupuesto ejecutado</t>
  </si>
  <si>
    <t>Presupuesto planificado / presupuesto ejecutado</t>
  </si>
  <si>
    <t>%
R$/R$</t>
  </si>
  <si>
    <t>11,1</t>
  </si>
  <si>
    <t>8,0</t>
  </si>
  <si>
    <t>6,0</t>
  </si>
  <si>
    <t>5,0</t>
  </si>
  <si>
    <t>Ley Presupuestaria Anual (LOA) y Balance General del Estado publicados en la WEB de la SEFAZ.</t>
  </si>
  <si>
    <t xml:space="preserve">Una disminución en esta relación revela una mejor planificación fiscal y una ejecución más eficiente. </t>
  </si>
  <si>
    <t xml:space="preserve">1 – (presupuesto ejecutado/presupuesto planificado). </t>
  </si>
  <si>
    <t xml:space="preserve">Línea de Base (2016): 9.1% de discrepancia. </t>
  </si>
  <si>
    <t>Presupuesto planificado (LOA)= R$ 16.192 millones</t>
  </si>
  <si>
    <t xml:space="preserve">Presupuesto de gasto ejecutado = R$ 14.392 millones </t>
  </si>
  <si>
    <t>PRODUCTOS</t>
  </si>
  <si>
    <r>
      <t>Componente 1:</t>
    </r>
    <r>
      <rPr>
        <b/>
        <sz val="11"/>
        <rFont val="Arial"/>
        <family val="2"/>
      </rPr>
      <t xml:space="preserve"> </t>
    </r>
    <r>
      <rPr>
        <b/>
        <sz val="11"/>
        <color rgb="FF000000"/>
        <rFont val="Arial"/>
        <family val="2"/>
      </rPr>
      <t>Gestión hacendaria y transparencia fiscal</t>
    </r>
  </si>
  <si>
    <t>1.1   Modelo de gobernanza de la gestión fiscal implementado</t>
  </si>
  <si>
    <t>Modelo</t>
  </si>
  <si>
    <t>Informe, Gerencia de Desarrollo Hacendario (GEDEF)</t>
  </si>
  <si>
    <t xml:space="preserve">Esto incluirá: </t>
  </si>
  <si>
    <t>1.1.1 Planejamento estratégico da SEFAZ implantado</t>
  </si>
  <si>
    <t>1.1.2 Escritório de Projetos implantado</t>
  </si>
  <si>
    <t>1.1.3 Programa de capacitação</t>
  </si>
  <si>
    <t>1.2   Modelo de gestión de procesos administrativos implantado</t>
  </si>
  <si>
    <t>Informe, secretaria de gestión y recursos humanos (SEGER)</t>
  </si>
  <si>
    <t>PME</t>
  </si>
  <si>
    <t>1.2.1 Modelo de gestão de processos administrativos da gestão estadual implantado</t>
  </si>
  <si>
    <t>1.3   Modelo de gestión de recursos humanos por competencias actualizado</t>
  </si>
  <si>
    <t>Informe GEDEF.</t>
  </si>
  <si>
    <t>1.3.1 Mapeamento das Competências individuais, PDI e Trilhas de apredizagem</t>
  </si>
  <si>
    <t>1.3.2 Readequação tecnológica do espaço multimeios</t>
  </si>
  <si>
    <t>1.3.3 Atualização tecnológica com novas funcionalidades e integração do Sistema de Recursos Humanos do Espírito Santo (SIARHES)</t>
  </si>
  <si>
    <t>1.4   Modelo de gobernanza de TIC actualizado</t>
  </si>
  <si>
    <t>Informe, Gerencia de Tecnología de la Información (GETEC)</t>
  </si>
  <si>
    <t>1.4.1 Implantação do Plano Diretor de Tecnologia da Informação</t>
  </si>
  <si>
    <t>1.4.2 Atualização da plataforma de hardware e software</t>
  </si>
  <si>
    <t>1.5   Modelo de Controle Interno del estado implantado</t>
  </si>
  <si>
    <t>Informe, Secretaria de Controle y Transparencia (SECONT)</t>
  </si>
  <si>
    <t>1.5.1 Revisão e implantação dos procedimentos de auditoria interna e controle interno, com modelo de gerenciamento de riscos e integridade e sistema informatizado</t>
  </si>
  <si>
    <t>1.5.2 Revisão e implantação de novo modelo de Transparência ativa, com sistemática de Ouvidoria Geral do Estado</t>
  </si>
  <si>
    <t>Componente 2: Administración tributaria y contencioso fiscal</t>
  </si>
  <si>
    <t>2.1   Modelo de gestión de los instrumentos de apoyo a la política tributaria implementado </t>
  </si>
  <si>
    <t>Software</t>
  </si>
  <si>
    <t>Informe, Gerencia de recaudación y registro(GEARC)</t>
  </si>
  <si>
    <t>2.1.1 Revisão, atualização e consolidação da legislação em vigor, apoiada por um instrumento de consulta</t>
  </si>
  <si>
    <t>2.1.2 Metodologia e ferramenta tecnológica para estimar evasão fiscal</t>
  </si>
  <si>
    <t>2.1.3 Revisão dos procedimentos de gestão para concessão de benefícios fiscais e atualização do sistema informatizado de suporte</t>
  </si>
  <si>
    <t>2.2   Modelo de fiscalización implantado</t>
  </si>
  <si>
    <t>Informe, Gerencia fiscal (GEFIS)</t>
  </si>
  <si>
    <t>2.2.1  Institucionalização do planejamento da ação  fiscal, com definição de metas e indicadores.</t>
  </si>
  <si>
    <t>2.2.2  Sistema de Monitoramento de Contribuintes .</t>
  </si>
  <si>
    <t>2.2.3 Aperfeiçoamento do Sistema de Comércio Exterior – SICEX e  integração ao Portal Único de Comércio Exterior .</t>
  </si>
  <si>
    <t>2.2.4 Tratamento de Dados e Armazenamento</t>
  </si>
  <si>
    <t>2.3   Proceso electrónico del contencioso implantado</t>
  </si>
  <si>
    <t>Informe, Gerencia tributaria (GETRI)</t>
  </si>
  <si>
    <t>2.3.1 Automação do Processo Eletrônico</t>
  </si>
  <si>
    <t>2.4   Sistema de atención a los contribuyentes implantado</t>
  </si>
  <si>
    <t>Sistema</t>
  </si>
  <si>
    <t>Informe, Gerencia de atención al contribuyente (GEACO)</t>
  </si>
  <si>
    <t xml:space="preserve">2.4.1 Solução integrada de inteligência artificial para atendimento eletrônico ao contibuinte </t>
  </si>
  <si>
    <t>2.5   Modelo de cobranza administrativa implementado</t>
  </si>
  <si>
    <t>Informe GEARC</t>
  </si>
  <si>
    <t>2.5.1 Modelo de Cobrança Administrativa Implantado</t>
  </si>
  <si>
    <t>Componente 3: Administración financiera y gasto público</t>
  </si>
  <si>
    <t>3.1  Modelo de planificación presupuestaria e inversión implantado</t>
  </si>
  <si>
    <t>Informe, Secretaria de Economía y Planificación (SEP).</t>
  </si>
  <si>
    <t>3.1.1 Marco orçamentário de médio prazo</t>
  </si>
  <si>
    <t xml:space="preserve">3.1.2 Modelo de Gestão de Investimento Público </t>
  </si>
  <si>
    <t>3.2  Modelo de Programación y Ejecución financiera implantado.</t>
  </si>
  <si>
    <t>Informe, Gerencia General de Finanzas (GEFIN)</t>
  </si>
  <si>
    <t>3.2.1 Revisão da metodologia para elaboração da Programação e Execução Financeira</t>
  </si>
  <si>
    <t>3.2.2 Implantação de modelo de gestão de ativos financeiros do Estado com base em análise de riscos</t>
  </si>
  <si>
    <t>3.3  Modelo de gestión de compras implantado</t>
  </si>
  <si>
    <t>Informe SEGER</t>
  </si>
  <si>
    <t>3.3.1 Revisão e ajuste do modelo de gestão de compras apoiado por uma política de compras públicas e planejamento anual</t>
  </si>
  <si>
    <t>3.3.2 Implantação de uma metodologia para o uso do preço de referência e planejamento anual das compras</t>
  </si>
  <si>
    <t>3.3.3 Implantação de uma metodologia de elaboração e atualização do catálogo de compras e de fornecedores</t>
  </si>
  <si>
    <t>3.3.4 Atualização da funcionalidade e integração do SIGA aos demais sistemas do Estado</t>
  </si>
  <si>
    <t>3.4  Norma de Contabilidad implantadas</t>
  </si>
  <si>
    <t>Normas</t>
  </si>
  <si>
    <t>Informe, Gerencia de contabilidad genera(GECOG)</t>
  </si>
  <si>
    <t>3.4.1 Definição de regras e polítcas contábeis com implementação do conjunto das normas internacionais de contabilidade a serem convergidas</t>
  </si>
  <si>
    <t>3.4.2 Customização contábil dos sistemas Tributário (SIT), Administração (SIGA) e Recursos Humanos (SIARHES)</t>
  </si>
  <si>
    <t>3.5  Sistema informático de costos públicos</t>
  </si>
  <si>
    <t>Informe, GECOG/GEFIN</t>
  </si>
  <si>
    <t>3.5.1 Mapeamento dos processos para o controle dos custos, unidades de gasto e definição de metodologia de avaliação dos custos das unidades.</t>
  </si>
  <si>
    <t xml:space="preserve">3.5.2 Desenvolvimento de Sistema integrado de coleta de informação e apropriação nas unidades a partir de interfaces com os diversos sistemas de gestão pública do Estado. </t>
  </si>
  <si>
    <t>Procurement</t>
  </si>
  <si>
    <t>Agency &amp; Contract</t>
  </si>
  <si>
    <t>Procurement Type</t>
  </si>
  <si>
    <t>Procurement Method</t>
  </si>
  <si>
    <t>Supervision Method</t>
  </si>
  <si>
    <t>Status</t>
  </si>
  <si>
    <t>Executing Agency</t>
  </si>
  <si>
    <t>Contract</t>
  </si>
  <si>
    <t>Task Type</t>
  </si>
  <si>
    <t>Procurement Process Status</t>
  </si>
  <si>
    <t>14463-Firma Consultora</t>
  </si>
  <si>
    <t>1-Licitação Internacional Limitada (LIL)</t>
  </si>
  <si>
    <t>14530-Ex-ante</t>
  </si>
  <si>
    <t>Aquisição Não Elegível</t>
  </si>
  <si>
    <t>4599-MINISTERIO DE HACIENDA</t>
  </si>
  <si>
    <t>14441-Resumo</t>
  </si>
  <si>
    <t>14461-Bens</t>
  </si>
  <si>
    <t xml:space="preserve">2-Licitação Pública Internacional com Pré-Qualificação </t>
  </si>
  <si>
    <t>14531-Ex-post</t>
  </si>
  <si>
    <t>Avaliação de Ofertas/Propotas</t>
  </si>
  <si>
    <t>14442-Componente</t>
  </si>
  <si>
    <t>Procurement Status</t>
  </si>
  <si>
    <t>14464-Consultor Individual</t>
  </si>
  <si>
    <t>3-Licitação Pública Internacional em 2 etapas</t>
  </si>
  <si>
    <t>14529-Sistema Nacional</t>
  </si>
  <si>
    <t>Complemento de Compras</t>
  </si>
  <si>
    <t>14443-Sub-Componente</t>
  </si>
  <si>
    <t>Draft</t>
  </si>
  <si>
    <t>14462-Serviços (Não Consultoria)</t>
  </si>
  <si>
    <t>4-Licitação Pública Nacional (LPN)</t>
  </si>
  <si>
    <t>Contrato Concluído</t>
  </si>
  <si>
    <t>14444-Componente (Outro custo)</t>
  </si>
  <si>
    <t>Pending Plan Non Objection</t>
  </si>
  <si>
    <t>14460-Obras</t>
  </si>
  <si>
    <t>6-Comparação de Preços (CP)</t>
  </si>
  <si>
    <t>Contrato em Execução</t>
  </si>
  <si>
    <t>Critical Path</t>
  </si>
  <si>
    <t>14445-Produto</t>
  </si>
  <si>
    <t>Modified (NEW)</t>
  </si>
  <si>
    <t>Capacitação</t>
  </si>
  <si>
    <t>7-Contratação Direta (CD)</t>
  </si>
  <si>
    <t>Contrato Terminado</t>
  </si>
  <si>
    <t>Sim</t>
  </si>
  <si>
    <t>14446-Entregáveis</t>
  </si>
  <si>
    <t>Expected</t>
  </si>
  <si>
    <t>8-Licitação Pública Internacional (LPI)</t>
  </si>
  <si>
    <t>Modificado (Novo)</t>
  </si>
  <si>
    <t>Não</t>
  </si>
  <si>
    <t>14447-Pacote de Trabalho</t>
  </si>
  <si>
    <t>Process Ongoing</t>
  </si>
  <si>
    <t>13-Seleção Baseada na Qualidade e Custo (SBQC)</t>
  </si>
  <si>
    <t>Plano Pendente de Não Objeção</t>
  </si>
  <si>
    <t>14448-Atividades</t>
  </si>
  <si>
    <t>Evaluation of Bids/Proposals</t>
  </si>
  <si>
    <t>14-Seleção Baseada na Qualidade (SBQ)</t>
  </si>
  <si>
    <t>Previsto</t>
  </si>
  <si>
    <t>Rejection of Bids</t>
  </si>
  <si>
    <t>15-Seleção Baseada nas Qualificações do Consultor (SQC)</t>
  </si>
  <si>
    <t>Processo Cancelado</t>
  </si>
  <si>
    <t>PMR/PA</t>
  </si>
  <si>
    <t>Unsuccessful Process</t>
  </si>
  <si>
    <t>16-Seleção Baseada no Menor Custo (SBMC)</t>
  </si>
  <si>
    <t>Processo em curso</t>
  </si>
  <si>
    <t>SIM</t>
  </si>
  <si>
    <t>Contract Under Execution</t>
  </si>
  <si>
    <t>17-Seleção Baseada em Orçamento Fixo (SBOF)</t>
  </si>
  <si>
    <t>Processo sem sucesso</t>
  </si>
  <si>
    <t>NÃO</t>
  </si>
  <si>
    <t>Contract Finished</t>
  </si>
  <si>
    <t>20-Comparação de Qualificações (3CV's)</t>
  </si>
  <si>
    <t>Rascunho</t>
  </si>
  <si>
    <t>Contrats Terminated</t>
  </si>
  <si>
    <t>56-Sistema Nacional</t>
  </si>
  <si>
    <t>Rejeição de todas as propostas</t>
  </si>
  <si>
    <t>Cancelled</t>
  </si>
  <si>
    <t>Pregão Presencial</t>
  </si>
  <si>
    <t>Procurement Ineligible</t>
  </si>
  <si>
    <t>Pregão Eletrônico</t>
  </si>
  <si>
    <t xml:space="preserve">Procurement Complete </t>
  </si>
  <si>
    <t>Ata de Registro de Preços</t>
  </si>
  <si>
    <t>Concorrência Pública Nacional</t>
  </si>
  <si>
    <t>Tomada de Preços</t>
  </si>
  <si>
    <t>Carta Convite</t>
  </si>
  <si>
    <t>9-Force Account</t>
  </si>
  <si>
    <t>11-Process 100% funded by Agency</t>
  </si>
  <si>
    <t>12-Custom Procurement Method</t>
  </si>
  <si>
    <t>18-Single-Source Selection of Firms (SSS)</t>
  </si>
  <si>
    <t>19-Single-Source Selection of Individual Consultant (SSS)</t>
  </si>
  <si>
    <t>21-Individual Consultant Selection (Open Invitation)</t>
  </si>
  <si>
    <t>5-Shopping/ Request for Quotations by Open Invitation</t>
  </si>
  <si>
    <t>14463-Consulting Firms</t>
  </si>
  <si>
    <t>13-Quality-and-Cost Based Selection (QCBS)</t>
  </si>
  <si>
    <t>14-Quality-Based Selection (QBS)</t>
  </si>
  <si>
    <t>15-Selection Based on the Consultants QualiFication (CQS)</t>
  </si>
  <si>
    <t>16-Least-Cost Selection (LCS)</t>
  </si>
  <si>
    <t>17-Selection under a Fixed Budget (FBS)</t>
  </si>
  <si>
    <t>14461-Goods</t>
  </si>
  <si>
    <t>1-International Competitive Bidding</t>
  </si>
  <si>
    <t xml:space="preserve">2-International Competitive Bidding - With Prequalification </t>
  </si>
  <si>
    <t>3-International Competitive Bidding - Two Stage</t>
  </si>
  <si>
    <t>4-National Competitive Bidding</t>
  </si>
  <si>
    <t>6-Shopping/  Request for minimun 3 Quotations</t>
  </si>
  <si>
    <t>7-Direct Contracting/Selection</t>
  </si>
  <si>
    <t>8-Limited International Bidding</t>
  </si>
  <si>
    <t>14464-Individual Consultants</t>
  </si>
  <si>
    <t>20-Individual Consultant Selection (3CV)</t>
  </si>
  <si>
    <t>14462-Non-Consulting Services</t>
  </si>
  <si>
    <t>14460-Works</t>
  </si>
  <si>
    <t>56-Libre Gesti?n - 1</t>
  </si>
  <si>
    <t>14529-Sistema nacional</t>
  </si>
  <si>
    <t>COMPONENTE</t>
  </si>
  <si>
    <t>TIPO DE RECURSO</t>
  </si>
  <si>
    <t>Serviços de Consultoria</t>
  </si>
  <si>
    <t>Bens</t>
  </si>
  <si>
    <t>Serviços que não Consultoria</t>
  </si>
  <si>
    <t>Obras</t>
  </si>
  <si>
    <t>TOTAL</t>
  </si>
  <si>
    <t>TOTAL Consultorias</t>
  </si>
  <si>
    <t>TOTAL Bens</t>
  </si>
  <si>
    <t>VALORES EM USD</t>
  </si>
  <si>
    <t>I.</t>
  </si>
  <si>
    <t>4.2.1 Auditoria</t>
  </si>
  <si>
    <t>Contingencia</t>
  </si>
  <si>
    <t>Investimento</t>
  </si>
  <si>
    <t>Cronograma Financiero (montos programados)</t>
  </si>
  <si>
    <t>Valores</t>
  </si>
  <si>
    <t>Ano 1</t>
  </si>
  <si>
    <t>Ano 2</t>
  </si>
  <si>
    <t>Ano 3</t>
  </si>
  <si>
    <t>Ano 4</t>
  </si>
  <si>
    <t>Ano 5</t>
  </si>
  <si>
    <t>MONTO TOTAL DEL PROYETO</t>
  </si>
  <si>
    <t>BID</t>
  </si>
  <si>
    <t>LOCAL</t>
  </si>
  <si>
    <t>Local</t>
  </si>
  <si>
    <t>Componente 1: Gestión hacendaria y transparencia fiscal</t>
  </si>
  <si>
    <t xml:space="preserve">2.1   Modelo de gestión de los instrumentos de apoyo a la política tributaria implementado </t>
  </si>
  <si>
    <t>Plano de Execución Plurianual (PEP)</t>
  </si>
  <si>
    <t>COMPONENTE / SUBCOMPONENTE</t>
  </si>
  <si>
    <t>Indicadores</t>
  </si>
  <si>
    <t>Duração</t>
  </si>
  <si>
    <t>Contrapartida local</t>
  </si>
  <si>
    <t xml:space="preserve">TOTAL </t>
  </si>
  <si>
    <t>Data Inicial</t>
  </si>
  <si>
    <t>Data Final</t>
  </si>
  <si>
    <t>1.1.1.1</t>
  </si>
  <si>
    <t>1.1.1.2</t>
  </si>
  <si>
    <t>1.1.1.3</t>
  </si>
  <si>
    <t>1.1.2.1</t>
  </si>
  <si>
    <t>1.1.2.2</t>
  </si>
  <si>
    <t>1.1.2.3</t>
  </si>
  <si>
    <t>1.1.3.1</t>
  </si>
  <si>
    <t>1.2.1.1</t>
  </si>
  <si>
    <t>1.2.1.2</t>
  </si>
  <si>
    <t>1.2.1.3</t>
  </si>
  <si>
    <t>1.2.1.4</t>
  </si>
  <si>
    <t>1.2.1.5</t>
  </si>
  <si>
    <t>1.3.1.1</t>
  </si>
  <si>
    <t>1.3.1.2</t>
  </si>
  <si>
    <t>1.3.1.3</t>
  </si>
  <si>
    <t>1.3.1.4</t>
  </si>
  <si>
    <t>1.3.1.5</t>
  </si>
  <si>
    <t>1.3.1.6</t>
  </si>
  <si>
    <t>1.3.1.7</t>
  </si>
  <si>
    <t>1.3.2.1</t>
  </si>
  <si>
    <t>1.3.3 Infraestrutura de TI ampliada e atualizada</t>
  </si>
  <si>
    <t>1.3.3.1</t>
  </si>
  <si>
    <t>1.4.1.1</t>
  </si>
  <si>
    <t>1.4.1.2</t>
  </si>
  <si>
    <t>1.4.1.3</t>
  </si>
  <si>
    <t>1.4.1.4</t>
  </si>
  <si>
    <t>1.4.1.5</t>
  </si>
  <si>
    <t>1.4.1.6</t>
  </si>
  <si>
    <t>1.4.2.1</t>
  </si>
  <si>
    <t>1.4.2.2</t>
  </si>
  <si>
    <t>1.4.2.3</t>
  </si>
  <si>
    <t>1.4.2.4</t>
  </si>
  <si>
    <t>1.4.2.5</t>
  </si>
  <si>
    <t>1.4.2.6</t>
  </si>
  <si>
    <t>1.4.2.7</t>
  </si>
  <si>
    <t>1.4.2.8</t>
  </si>
  <si>
    <t>1.4.2.9</t>
  </si>
  <si>
    <t>1.4.2.10</t>
  </si>
  <si>
    <t>1.4.2.11</t>
  </si>
  <si>
    <t>1.4.2.12</t>
  </si>
  <si>
    <t>1.4.2.13</t>
  </si>
  <si>
    <t>1.4.2.14</t>
  </si>
  <si>
    <t>1.4.2.15</t>
  </si>
  <si>
    <t>1.4.2.16</t>
  </si>
  <si>
    <t>1.4.2.17</t>
  </si>
  <si>
    <t>1.4.2.18</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</si>
  <si>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</si>
  <si>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</si>
  <si>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</si>
  <si>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</si>
  <si>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</si>
  <si>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</si>
  <si>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</si>
  <si>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</si>
  <si>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</si>
  <si>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</si>
  <si>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</si>
  <si>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</si>
  <si>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</si>
  <si>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</si>
  <si>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</si>
  <si>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</si>
  <si>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</si>
  <si>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</si>
  <si>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</si>
  <si>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</si>
  <si>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</si>
  <si>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</si>
  <si>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</si>
  <si>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</si>
  <si>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</si>
  <si>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</si>
  <si>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</si>
  <si>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</si>
  <si>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</si>
  <si>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</si>
  <si>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</si>
  <si>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</si>
  <si>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</si>
  <si>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</si>
  <si>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</si>
  <si>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1.5.2.1</t>
  </si>
  <si>
    <t>1.5.2.2</t>
  </si>
  <si>
    <t>1.5.2.3</t>
  </si>
  <si>
    <t>1.5.2.4</t>
  </si>
  <si>
    <t>1.5.2.5</t>
  </si>
  <si>
    <t>1.5.2.6</t>
  </si>
  <si>
    <t>1.5.2.7</t>
  </si>
  <si>
    <t>2.1.1.1</t>
  </si>
  <si>
    <t>2.1.1.2</t>
  </si>
  <si>
    <t>2.1.1.3</t>
  </si>
  <si>
    <t>2.1.1.4</t>
  </si>
  <si>
    <t>2.1.2.1</t>
  </si>
  <si>
    <t>2.1.3.1</t>
  </si>
  <si>
    <t>2.2.1.1</t>
  </si>
  <si>
    <t>2.2.1.2</t>
  </si>
  <si>
    <t>2.2.1.3</t>
  </si>
  <si>
    <t>2.2.2.1</t>
  </si>
  <si>
    <t>2.2.2.2</t>
  </si>
  <si>
    <t>2.2.2.3</t>
  </si>
  <si>
    <t>2.2.3.1</t>
  </si>
  <si>
    <t>2.2.3.2</t>
  </si>
  <si>
    <t>2.2.3.3</t>
  </si>
  <si>
    <t>2.2.4.1</t>
  </si>
  <si>
    <t>2.2.4.2</t>
  </si>
  <si>
    <t>2.2.4.3</t>
  </si>
  <si>
    <t>2.2.4.4</t>
  </si>
  <si>
    <t>2.3.1.1</t>
  </si>
  <si>
    <t>2.3.1.2</t>
  </si>
  <si>
    <t>2.3.1.3</t>
  </si>
  <si>
    <t>2.3.1.4</t>
  </si>
  <si>
    <t>2.3.1.5</t>
  </si>
  <si>
    <t>2.3.1.6</t>
  </si>
  <si>
    <t>2.4.1.1</t>
  </si>
  <si>
    <t>2.4.1.2</t>
  </si>
  <si>
    <t>2.4.1.3</t>
  </si>
  <si>
    <t>2.5.1.1</t>
  </si>
  <si>
    <t>2.5.1.2</t>
  </si>
  <si>
    <t>2.5.1.3</t>
  </si>
  <si>
    <t>2.5.1.4</t>
  </si>
  <si>
    <t>3.1.1.1</t>
  </si>
  <si>
    <t>3.1.1.2</t>
  </si>
  <si>
    <t>3.1.1.3</t>
  </si>
  <si>
    <t>3.1.1.4</t>
  </si>
  <si>
    <t>3.1.2.1</t>
  </si>
  <si>
    <t>3.2.1.1</t>
  </si>
  <si>
    <t>3.2.1.2</t>
  </si>
  <si>
    <t>3.2.1.3</t>
  </si>
  <si>
    <t>3.2.2.1</t>
  </si>
  <si>
    <t>3.2.2.2</t>
  </si>
  <si>
    <t>3.3.1.1</t>
  </si>
  <si>
    <t>3.3.1.2</t>
  </si>
  <si>
    <t>3.3.2.1</t>
  </si>
  <si>
    <t>3.3.2.2</t>
  </si>
  <si>
    <t>3.3.3.1</t>
  </si>
  <si>
    <t>3.3.4.1</t>
  </si>
  <si>
    <t>3.4.1.1</t>
  </si>
  <si>
    <t>3.4.1.2</t>
  </si>
  <si>
    <t>3.4.1.3</t>
  </si>
  <si>
    <t>3.4.2.1</t>
  </si>
  <si>
    <t>3.4.2.2</t>
  </si>
  <si>
    <t>3.4.2.3</t>
  </si>
  <si>
    <t>3.5.1.1</t>
  </si>
  <si>
    <t>3.5.1.2</t>
  </si>
  <si>
    <t>3.5.1.3</t>
  </si>
  <si>
    <t>3.5.1.4</t>
  </si>
  <si>
    <t>3.5.2.1</t>
  </si>
  <si>
    <t>Componente 4 - GESTÃO DO PROJETO</t>
  </si>
  <si>
    <t>4.1 Administração, Monitoramento e Avaliação do Projeto</t>
  </si>
  <si>
    <t>4.1.1 Apoio à execução do Projeto</t>
  </si>
  <si>
    <t>4.1.1.1</t>
  </si>
  <si>
    <t>4.1.1.2</t>
  </si>
  <si>
    <t>4.1.1.3</t>
  </si>
  <si>
    <t>4.1.1.4</t>
  </si>
  <si>
    <t>4.1.2 Monitoreo y Evaluación</t>
  </si>
  <si>
    <t>4.1.2.1</t>
  </si>
  <si>
    <t>4.2 Imprevistos</t>
  </si>
  <si>
    <t>Plano de Operativo Anual (POA)</t>
  </si>
  <si>
    <t>Tipo</t>
  </si>
  <si>
    <t>Método de Contratação</t>
  </si>
  <si>
    <t>Método de Revisão</t>
  </si>
  <si>
    <t>Recursos</t>
  </si>
  <si>
    <t>Publicação</t>
  </si>
  <si>
    <t>Assinatura do contrato</t>
  </si>
  <si>
    <t>Finalização do contrato</t>
  </si>
  <si>
    <t>BRASIL</t>
  </si>
  <si>
    <t>Programa:</t>
  </si>
  <si>
    <t xml:space="preserve"> PROFISCO II ESPÍRITO SANTO  BR-L1517</t>
  </si>
  <si>
    <t xml:space="preserve">Contrato de Empréstimo: </t>
  </si>
  <si>
    <t>MATRIZ DE AQUISIÇÕES</t>
  </si>
  <si>
    <t>Item PA</t>
  </si>
  <si>
    <t>Componente / Categoria</t>
  </si>
  <si>
    <t>Atividade</t>
  </si>
  <si>
    <t>DESCRIÇÃO</t>
  </si>
  <si>
    <t>Método</t>
  </si>
  <si>
    <t>Montante Estimado</t>
  </si>
  <si>
    <t>% Estimada BID</t>
  </si>
  <si>
    <t>% Estimada Contrapartida</t>
  </si>
  <si>
    <t>Data prevista para publicação</t>
  </si>
  <si>
    <t>Data prevista para assinatura do contrato</t>
  </si>
  <si>
    <t>Data prevista para encerramento do contrato</t>
  </si>
  <si>
    <t>Tipo de aquisição</t>
  </si>
  <si>
    <t>Seleção e Contratação de Consultoria para elaboração e implementação de Plano Estratégico da SEFIN, incluindo  Escritório de Processos e Projetos</t>
  </si>
  <si>
    <t>Seleção e Contratação de Consultoria para estruturação dos processos e definição de Modelo  de Gestão Estratégica de Pessoas, Implantação e Estruturação da área de Gestão de Pessoas e Modelo de Gestão por Competências</t>
  </si>
  <si>
    <t xml:space="preserve">Mapeamento e remodelagem dos Processos de Compras do Estado </t>
  </si>
  <si>
    <t xml:space="preserve">Elaboração e implementação de  metodologia de Planejamento das aquisições </t>
  </si>
  <si>
    <t>Revisão e implementação do Modelo de Atendimento presencial e online, com pesquisa de satisfação aos contribuintes</t>
  </si>
  <si>
    <t>Seleção e Contratação de Consultoria para Revisão dos  Processos de Planejamento e Execução Orçamentária.</t>
  </si>
  <si>
    <t>Seleção e Contratação de Consultoria para revisão da metodologia  de Programação e Execução Financeira</t>
  </si>
  <si>
    <t>Mapeamento e remodelagem dos processos de negócio para automações no Sistema Integrado de Planejamento, Orçamento, Finanças e Contabilidade</t>
  </si>
  <si>
    <t xml:space="preserve">Elaboração de diretrizes estratégicas, padronização e implementação dos processos para gestão da dívida </t>
  </si>
  <si>
    <t>2.2.1</t>
  </si>
  <si>
    <t>Sistema informatizado de controle e avaliação do planejamento e da ação fiscal</t>
  </si>
  <si>
    <t>2.2.2</t>
  </si>
  <si>
    <t xml:space="preserve">Sistema de Monitoramento de contribuintes </t>
  </si>
  <si>
    <t>2.5.1</t>
  </si>
  <si>
    <t>Implantação de um modelo de gestão de cobrança com base no perfil de recuperação do contribuinte e sistema de apoio</t>
  </si>
  <si>
    <t>3.2.1</t>
  </si>
  <si>
    <t>Aperfeiçoamento de sistema de gestão das finanças públicas do estado (SIGEFES)</t>
  </si>
  <si>
    <t>3.4.2</t>
  </si>
  <si>
    <t>Modernização do SIGEFES</t>
  </si>
  <si>
    <t>3.3.4</t>
  </si>
  <si>
    <t>Aprimoramento do sistema informatizado de compras (SIGA) com funcionalidade para preço de referência</t>
  </si>
  <si>
    <t>3.4.1</t>
  </si>
  <si>
    <t>Serviços de consultoria para implementação das NBC TSP nos sistemas estruturantes de patrimônio</t>
  </si>
  <si>
    <t>Integração e desenvolvimento de relatórios de sistemas para aplicação das Normas</t>
  </si>
  <si>
    <t>Serviços de consultoria para desenvolvimento de sistemas e ou módulos que permitam a inserção de regras contábeis que atendam às normas internacionais</t>
  </si>
  <si>
    <t>3.5.2</t>
  </si>
  <si>
    <t>Desenvolvimento de um sistema de custos, com a integração de dados oriundos de diversos sistemas, garantindo-se rastreabilidade, comparabilidade e confiabilidade (BI)</t>
  </si>
  <si>
    <t>1.3.3</t>
  </si>
  <si>
    <t>Atualização e integração do Sistema  de Gestão de Recursos Humanos (SIARHES)</t>
  </si>
  <si>
    <t>3.3.1</t>
  </si>
  <si>
    <t>Revisão e ajuste do modelo de compras</t>
  </si>
  <si>
    <t>3.3.2</t>
  </si>
  <si>
    <t>Revisão e ajuste da metodologia de preço de referencia</t>
  </si>
  <si>
    <t>3.3.3</t>
  </si>
  <si>
    <t>Elaboração e atualização do catálogo de compras e de fornecedores</t>
  </si>
  <si>
    <t>1.1.1</t>
  </si>
  <si>
    <t>Visita técnica Planejamento Estratégico</t>
  </si>
  <si>
    <t>1.3.1</t>
  </si>
  <si>
    <t>Visita técnica a outros entes da federação</t>
  </si>
  <si>
    <t>Participação em eventos</t>
  </si>
  <si>
    <t>1.4.1</t>
  </si>
  <si>
    <t>Visita técnica para conhecer modelos eficazes de PDTI</t>
  </si>
  <si>
    <t>1.5.1</t>
  </si>
  <si>
    <t>Visitas técnicas</t>
  </si>
  <si>
    <t>BID – APEX – Brazil Investment Forum 2019 (BIF)</t>
  </si>
  <si>
    <t xml:space="preserve">Conferência Latino Americana de Investimentos – Apex BID 2019 </t>
  </si>
  <si>
    <t>BID – APEX – Brazil Investment Forum 2020 (BIF)</t>
  </si>
  <si>
    <t>Conferência Latino Americana de Investimentos – Apex BID 2020</t>
  </si>
  <si>
    <t>1.5.2</t>
  </si>
  <si>
    <t xml:space="preserve">Workshops </t>
  </si>
  <si>
    <t>2.1.1</t>
  </si>
  <si>
    <t>Visita técnica</t>
  </si>
  <si>
    <t>2.2.3</t>
  </si>
  <si>
    <t>2.3.1</t>
  </si>
  <si>
    <t>2.4.1</t>
  </si>
  <si>
    <t>Visita técnica para utilização das Nfes como preço de referência</t>
  </si>
  <si>
    <t>3.5.1</t>
  </si>
  <si>
    <t>Viagens técnicas para conhecimento</t>
  </si>
  <si>
    <t>4.1.1</t>
  </si>
  <si>
    <t xml:space="preserve">Seminários, Fóruns e eventos envolvendo disseminação de conhecimento na aréa de gestão fazendária  </t>
  </si>
  <si>
    <t>(A1A) Participação das reuniões da COGEF e workshops convocados pelo BID</t>
  </si>
  <si>
    <t>(A1C) Visitas técnicas para benchmarking</t>
  </si>
  <si>
    <t>Viagens técnicas para conhecer outros modelos</t>
  </si>
  <si>
    <t>AUDIT I (Ênfase em Órgãos Públicos)</t>
  </si>
  <si>
    <t>AUDIT II (Ênfase em Órgãos Públicos)</t>
  </si>
  <si>
    <t>AUDIT TI</t>
  </si>
  <si>
    <t>SAS: Creating Business Intelligence for Your Organization: Fast Track</t>
  </si>
  <si>
    <t>SAS Business Intelligence Reporting: Fast Track</t>
  </si>
  <si>
    <t>Applied Analytics Using SAS Enterprise Miner</t>
  </si>
  <si>
    <t>CIA 1 – Certified Internal Auditor</t>
  </si>
  <si>
    <t>CIA 2 – Certified Internal Auditor</t>
  </si>
  <si>
    <t>CIA 3 – Certified Internal Auditor</t>
  </si>
  <si>
    <t>CCSA - Certification Control Self-Assessment</t>
  </si>
  <si>
    <t>AAC – Autoavaliação de Controles (Control Self-Assessment)</t>
  </si>
  <si>
    <t>1.1.2</t>
  </si>
  <si>
    <t>1.1.3</t>
  </si>
  <si>
    <t>1.2.1</t>
  </si>
  <si>
    <t>1.3.2</t>
  </si>
  <si>
    <t>1.4.2</t>
  </si>
  <si>
    <t>2.1.2</t>
  </si>
  <si>
    <t>2.1.3</t>
  </si>
  <si>
    <t>2.2.4</t>
  </si>
  <si>
    <t>3.1.1</t>
  </si>
  <si>
    <t>3.1.2</t>
  </si>
  <si>
    <t>3.2.2</t>
  </si>
  <si>
    <t>4.1.2</t>
  </si>
  <si>
    <t xml:space="preserve">PROFISCO II - ES </t>
  </si>
  <si>
    <t>Projeto Nº: BR-L1517</t>
  </si>
  <si>
    <t>PLANO DE AQUISIÇÕES (PA) DO PROGRAMA</t>
  </si>
  <si>
    <t>Atualizado em: Junho/2018</t>
  </si>
  <si>
    <t>Atualização Nº: 1</t>
  </si>
  <si>
    <t>Taxa de câmbio de referência (US$ = R$ 3,50)</t>
  </si>
  <si>
    <t>Aprovado em ___/___/2018 - CBR-________</t>
  </si>
  <si>
    <t>OBRAS</t>
  </si>
  <si>
    <t>Unidade Executora
Produto</t>
  </si>
  <si>
    <t>Objeto*</t>
  </si>
  <si>
    <t>Descrição Adicional</t>
  </si>
  <si>
    <r>
      <t xml:space="preserve">Método 
</t>
    </r>
    <r>
      <rPr>
        <i/>
        <sz val="12"/>
        <color indexed="9"/>
        <rFont val="Calibri"/>
        <family val="2"/>
      </rPr>
      <t>(Selecionar uma das Opções)</t>
    </r>
    <r>
      <rPr>
        <sz val="12"/>
        <color indexed="9"/>
        <rFont val="Calibri"/>
        <family val="2"/>
      </rPr>
      <t>*</t>
    </r>
  </si>
  <si>
    <t>Quantidade de Lotes</t>
  </si>
  <si>
    <t>Número do Processo</t>
  </si>
  <si>
    <t>Categoria de Investimento/
Componente</t>
  </si>
  <si>
    <t>Método de Revisão (Selecionar uma das opções)*</t>
  </si>
  <si>
    <t>Datas Estimadas*</t>
  </si>
  <si>
    <t>Comentários - para Sistema Nacional incluir método de Seleção</t>
  </si>
  <si>
    <t>Número PRISM</t>
  </si>
  <si>
    <t>Montante Estimado em US$ X 1000</t>
  </si>
  <si>
    <t>Montante Estimado % BID</t>
  </si>
  <si>
    <t>Montante Estimado % Contrapartida</t>
  </si>
  <si>
    <t>Publicação do Anúncio/Convite</t>
  </si>
  <si>
    <t>Assinatura do Contrato</t>
  </si>
  <si>
    <t>Valores           (em R$)</t>
  </si>
  <si>
    <t>BENS</t>
  </si>
  <si>
    <t>Objeto</t>
  </si>
  <si>
    <t>Categoria de Investimento</t>
  </si>
  <si>
    <t>Método de Revisão (Selecionar uma das opções)</t>
  </si>
  <si>
    <t>Datas Estimadas</t>
  </si>
  <si>
    <t>Comentários - para Sistema Nacional incluir Método de Seleção</t>
  </si>
  <si>
    <t>Equipamentos para o Studio</t>
  </si>
  <si>
    <t>Sistema Nacional (SN)</t>
  </si>
  <si>
    <t>Sistema Nacional</t>
  </si>
  <si>
    <t>Sistema de Automação de Auditoria</t>
  </si>
  <si>
    <t>Infraestrutura Tecnológica (Sistema de Automação de Auditoria)</t>
  </si>
  <si>
    <t xml:space="preserve">Instalação de licenças de Sistema de Captura de Documento Desktop </t>
  </si>
  <si>
    <t xml:space="preserve">Levantamento de requisitos funcionais </t>
  </si>
  <si>
    <t>Sistema automatizado de processo eletrônico com workflow</t>
  </si>
  <si>
    <t>Material didático para capacitação técnica</t>
  </si>
  <si>
    <t>Aquisição e/ou expansão dos componentes do hardware de banco de dados Oracle.</t>
  </si>
  <si>
    <t>Adquisição de solução para o ambiente de Disaster/Recover referente a solução Oracle, podendo ser em nuvem ou fisica.</t>
  </si>
  <si>
    <t>Routers, Switch, e Access Points e demais recursos disponibilizados</t>
  </si>
  <si>
    <t>VDI</t>
  </si>
  <si>
    <t xml:space="preserve">Solução de servidores </t>
  </si>
  <si>
    <t>Solução para acelerar e otimizar os serviços na rede WAN – WAN Optimizantion</t>
  </si>
  <si>
    <t>Solução de segurança e gestão de End Point</t>
  </si>
  <si>
    <t>Aquisição de equipamentos de TI end-points</t>
  </si>
  <si>
    <t>Solução de auditoria do Active Directory</t>
  </si>
  <si>
    <t xml:space="preserve">Solução de Firewall </t>
  </si>
  <si>
    <t>Switchs</t>
  </si>
  <si>
    <t>Aquisição de solução de Hiper-Convergência para a virtualização de servidores</t>
  </si>
  <si>
    <t>Aquisição de solução de auditoria de Acesso Remoto para as Atividades de Suporte Técnico</t>
  </si>
  <si>
    <t>Aquisição de solução de Governança, Risco e Conformidade</t>
  </si>
  <si>
    <t>solução para programação de tarefas e automação de carga de trabalho</t>
  </si>
  <si>
    <t>Aquisição de solução de recuperação de desastres, podendo ser em nuvem ou fisica.</t>
  </si>
  <si>
    <t>Modernização, atualização e aquisição de soluções de ferramentas para desenvolvimento de sistemas</t>
  </si>
  <si>
    <t>SERVIÇOS QUE NÃO SÃO DE CONSULTORIA</t>
  </si>
  <si>
    <t>Sistema integrado de gestão de planejamento estrategico, acompanhamento de procesos e projetos.</t>
  </si>
  <si>
    <t>Oficinas para otimização de processos</t>
  </si>
  <si>
    <t>Campanhas de sensibilização dos servidores</t>
  </si>
  <si>
    <t>Sistema para gestão e avaliação de PDTI</t>
  </si>
  <si>
    <t xml:space="preserve">Plano de Comunicação  </t>
  </si>
  <si>
    <t>Seminários de divulgação</t>
  </si>
  <si>
    <t>Remodelar Portal da Transparência</t>
  </si>
  <si>
    <t>Sistema de BIG DATA</t>
  </si>
  <si>
    <t>Storage</t>
  </si>
  <si>
    <t>Implantação de Call Center de cobrança</t>
  </si>
  <si>
    <t>Novas fucionalidades Sistema Integrado de Gestão das Finanças Públicas do ES-SIGEFES</t>
  </si>
  <si>
    <t>Sistema de portifólio de ativos</t>
  </si>
  <si>
    <t>Sistema informatizado de Gestão de benefícios e incentivos fiscais, com apuração de impactos dos benefícios do ICMS, IPVA e ITCMD.</t>
  </si>
  <si>
    <t>CONSULTORIAS FIRMAS</t>
  </si>
  <si>
    <t>Publicação  Manifestação de Interesse</t>
  </si>
  <si>
    <t>Contratação de Firma consultora para desenvolvimento de um Modelo de Planejamento Estratégico</t>
  </si>
  <si>
    <t>Seleção Baseada na Qualidade e Custo (SBQC)</t>
  </si>
  <si>
    <t>Ex-Post</t>
  </si>
  <si>
    <t>Contratação de Firma consultora para desenvolvimento de um Modelo de gestão de projetos, com metodologia em análise de riscos</t>
  </si>
  <si>
    <t>Mapeamento de processos</t>
  </si>
  <si>
    <t>Automação de Processos</t>
  </si>
  <si>
    <t>Pesquisa de clima organizacional com transferência de conhecimento</t>
  </si>
  <si>
    <t>Projeto de implantação do Studio</t>
  </si>
  <si>
    <t>Gestão de competência com software</t>
  </si>
  <si>
    <t>Trilhas de aprendizagem</t>
  </si>
  <si>
    <t>Implantação, gestão e avaliação do PDTI</t>
  </si>
  <si>
    <t>Modelo de consulta e análise de dados</t>
  </si>
  <si>
    <t>Consultoria em TI para modelo de Transparência Ativa</t>
  </si>
  <si>
    <t>Consultoria em TI para revisão dos procedimentos de auditorias interna e controle interno</t>
  </si>
  <si>
    <t>Consultoria de gestão</t>
  </si>
  <si>
    <t>Consultoria para Análise, modelagem e automação dos processos Comunicação</t>
  </si>
  <si>
    <t>1.3.3
2.2.1
2.2.2
2.5.1
3.2.1
3.3.4
3.4.2
3.4.1
3.5.2</t>
  </si>
  <si>
    <t>Fábrica de software para desenvolvimento de sistemas informatizados nos diversos produtos do projeto</t>
  </si>
  <si>
    <t>Ex-Ante</t>
  </si>
  <si>
    <t>Desenvolvimento do portal único e sua integração com o SICEX e bases de pagamento do ES</t>
  </si>
  <si>
    <t>Modelo de Big Data a ser implantado</t>
  </si>
  <si>
    <t>Desenvolver e implementar solução integrada de inteligência artificial para atendimento eletrônico ao contibuinte  na SEFAZ. (solução de computação  cognitiva)</t>
  </si>
  <si>
    <t>Desenvolvimento de soluções tecnológicas para cobrança de IPVA: aplicativo de notificação automática e OCR para fiscalização móvel</t>
  </si>
  <si>
    <t xml:space="preserve">Modelo de Gestão de Investimento Público </t>
  </si>
  <si>
    <t>Marco orçamentário de médio prazo</t>
  </si>
  <si>
    <t>Revisão e ajuste da metodologia para elaboração de programação e execução financeira</t>
  </si>
  <si>
    <t>3.3.1
3.3.2
3.3.3</t>
  </si>
  <si>
    <t>Revisão e ajuste do modelo de compras, incluindo metodologia de preço de referência e atualização do catálogo de compras</t>
  </si>
  <si>
    <t>Serviços de consultoria para implementação de testes de impairment dos ativos do Estado</t>
  </si>
  <si>
    <t>Mapeamento dos processos para o controle dos custos, unidades de gasto e definição de metodologia de avaliação dos custos das unidades</t>
  </si>
  <si>
    <t>Mapeamento do processo de concessão e controle do gasto tributário na sua totalidade (incluindo a SEDES e outros órgãos)</t>
  </si>
  <si>
    <t>Definição de metodologia de estimativa do GAP fiscal</t>
  </si>
  <si>
    <t>Revisão e ajuste da legislação com ferramenta de busca</t>
  </si>
  <si>
    <t>5. CAPACITAÇÃO</t>
  </si>
  <si>
    <t>Descrição adicional:</t>
  </si>
  <si>
    <t>Método de Aquisição
(Selecionar uma das opções):</t>
  </si>
  <si>
    <t xml:space="preserve">Montante Estimado </t>
  </si>
  <si>
    <t>Categoria de Investimento:</t>
  </si>
  <si>
    <t>Método de Revisão (Selecionar uma das opções):</t>
  </si>
  <si>
    <t>Datas</t>
  </si>
  <si>
    <t>Numero PRISM</t>
  </si>
  <si>
    <t>Número de Processo:</t>
  </si>
  <si>
    <t>Montante Estimado em US$:</t>
  </si>
  <si>
    <t>Montante Estimado % BID:</t>
  </si>
  <si>
    <t>Montante Estimado % Contrapartida:</t>
  </si>
  <si>
    <t xml:space="preserve"> Publicação  Manifestação de Interesse</t>
  </si>
  <si>
    <t>Capacitação em Indicadores e avaliação de resultados</t>
  </si>
  <si>
    <t>Contratação Direta (CD)</t>
  </si>
  <si>
    <t>1.1.1 1.3.1 1.4.1 1.5.1 1.5.2 2.2.3 2.3.1 2.4.1 3.3.2 3.4.1 3.5.1 4.1.1 2.1.1</t>
  </si>
  <si>
    <t>Visita técnicas técnicas, participação em eventos, seminários, conferências, foruns e workshops</t>
  </si>
  <si>
    <t>Certificação em gestão de projetos</t>
  </si>
  <si>
    <t>Capacitação dos RH envolvidos nos procedimentos de Governança</t>
  </si>
  <si>
    <t>Capacitação em processos administrativos</t>
  </si>
  <si>
    <t>Capacitação da equipe gestora em mapeamento de competências</t>
  </si>
  <si>
    <t>Capacitação para PDTI</t>
  </si>
  <si>
    <t>Capacitação em ferramentas tecnológicas</t>
  </si>
  <si>
    <t>Capacitação em metodologias de desenvolvimento de sistemas</t>
  </si>
  <si>
    <t>Três Linhas de Defesa</t>
  </si>
  <si>
    <t>ERM</t>
  </si>
  <si>
    <t>COSO</t>
  </si>
  <si>
    <t>Curso AUDIT I, II e TI (Ênfase em Órgãos Públicos)</t>
  </si>
  <si>
    <t>REPORT</t>
  </si>
  <si>
    <t>Tools and Techniques – Nível Avançado</t>
  </si>
  <si>
    <t>Formação Analista Data Warehouse</t>
  </si>
  <si>
    <t>Academia Data Science</t>
  </si>
  <si>
    <t>Treinamento SAS: BI e Mineração de dados</t>
  </si>
  <si>
    <t>Certificação CIA (Certified Internal Auditor) 1, 2 e 3</t>
  </si>
  <si>
    <t>Certificação CCSA - Certification Control Self-Assessment</t>
  </si>
  <si>
    <t>Treinamento - Sistema de Automação de Auditoria</t>
  </si>
  <si>
    <t>CGAP – Certified Government Auditing Professional</t>
  </si>
  <si>
    <t>CRMA – Certification in Risk Management Assurance</t>
  </si>
  <si>
    <t>Treinamento em Comercio Exterior</t>
  </si>
  <si>
    <t>Instrumento de fiscalização (malha, e etc)</t>
  </si>
  <si>
    <t>Planejamento da Acao Fiscal</t>
  </si>
  <si>
    <t>Moniotoramento de contribuintes</t>
  </si>
  <si>
    <t>Capacitação para trabalhar com Big Data</t>
  </si>
  <si>
    <t>Capacitação em sistema de processo eletrônico</t>
  </si>
  <si>
    <t>Capacitação em AI para atendimento eletrônico ao contribuinte</t>
  </si>
  <si>
    <t xml:space="preserve">Capacitação da equipe de cobrança e arrecadação </t>
  </si>
  <si>
    <t>Capacitação em planejamento público</t>
  </si>
  <si>
    <t xml:space="preserve">Capacitação em orçamento público </t>
  </si>
  <si>
    <t xml:space="preserve">Capacitação da equipe no novo modelo de Programação e Execução Financeira </t>
  </si>
  <si>
    <t>Certificação Profissional ANBIMA - Série 20</t>
  </si>
  <si>
    <t>Capacitação dos servidores do setor de compras de todos órgãos estaduais</t>
  </si>
  <si>
    <t>Capacitação e disseminação da cultura de custos, visando instrumentalizar servidores públicos para a utilização intensiva de dados de custos no suporte à decisão</t>
  </si>
  <si>
    <t>Curso para utilização de ferramenta para visualização de dados</t>
  </si>
  <si>
    <t>Capacitação em legislação, benefícios e gastos tributários</t>
  </si>
  <si>
    <t>CONSULTORIAS INDIVIDUAIS</t>
  </si>
  <si>
    <t xml:space="preserve">Montante Estimado em US$ </t>
  </si>
  <si>
    <t>Não Objeção aos  TDR da Atividade</t>
  </si>
  <si>
    <t>Assinatura Contrato</t>
  </si>
  <si>
    <t>Planejamento da Ação Fiscal- cons individual</t>
  </si>
  <si>
    <t xml:space="preserve">Comparação de Qualificações (3 CV) </t>
  </si>
  <si>
    <t>(A1B) Elaboração e revisão de editais e termos de referência para as contratações e aquisições</t>
  </si>
  <si>
    <t>Pesquisas para indicadores de resultados</t>
  </si>
  <si>
    <t>TOTAL GERAL</t>
  </si>
  <si>
    <t>Revisão/Supervisão</t>
  </si>
  <si>
    <t>ReLicitação</t>
  </si>
  <si>
    <t>Declaração de Licitação Deserta</t>
  </si>
  <si>
    <t>Rejeição de todas as Propostas</t>
  </si>
  <si>
    <t xml:space="preserve">Métodos </t>
  </si>
  <si>
    <t>Consultoria Firmas</t>
  </si>
  <si>
    <t>Seleção Baseada na Qualidade (SBQ)</t>
  </si>
  <si>
    <t>Seleção Baseada nas Qualificações do Consultor (SQC)</t>
  </si>
  <si>
    <t>Seleção Baseada no Menor Custo (SBMC) </t>
  </si>
  <si>
    <t>Seleção Baseada em Orçamento Fixo (SBOF)</t>
  </si>
  <si>
    <t>Bens, Obras e Serviços</t>
  </si>
  <si>
    <t>Licitação Pública Internacional (LPI)</t>
  </si>
  <si>
    <t>Licitação Pública Nacional (LPN)</t>
  </si>
  <si>
    <t>Comparação de Preços (CP)</t>
  </si>
  <si>
    <t>Licitação Limitada Internacional  (LLI)</t>
  </si>
  <si>
    <t>Licitação Pública Internacional com Pré-qualificação</t>
  </si>
  <si>
    <t>Licitação Pública Internacional em 2 Etapas </t>
  </si>
  <si>
    <t>Licitação Pública Internacional por Lotes </t>
  </si>
  <si>
    <t>Licitação Pública Internacional sem Pré-qualificação</t>
  </si>
  <si>
    <t>Consultorias Individuais</t>
  </si>
  <si>
    <t>Notas:</t>
  </si>
  <si>
    <t>(1)</t>
  </si>
  <si>
    <r>
      <rPr>
        <b/>
        <sz val="12"/>
        <color indexed="8"/>
        <rFont val="Calibri"/>
        <family val="2"/>
      </rPr>
      <t>Alterações:</t>
    </r>
    <r>
      <rPr>
        <sz val="12"/>
        <color indexed="8"/>
        <rFont val="Calibri"/>
        <family val="2"/>
      </rPr>
      <t xml:space="preserve"> Indicar em vermelho as alterações feitas nas aquisições já constantes do PA.</t>
    </r>
  </si>
  <si>
    <t>(2)</t>
  </si>
  <si>
    <r>
      <rPr>
        <b/>
        <sz val="12"/>
        <color indexed="8"/>
        <rFont val="Calibri"/>
        <family val="2"/>
      </rPr>
      <t>Inclusões:</t>
    </r>
    <r>
      <rPr>
        <sz val="12"/>
        <color indexed="8"/>
        <rFont val="Calibri"/>
        <family val="2"/>
      </rPr>
      <t xml:space="preserve"> Indicar em azul as aquisições agora incluídas no PA.</t>
    </r>
  </si>
  <si>
    <t>(3)</t>
  </si>
  <si>
    <r>
      <rPr>
        <b/>
        <sz val="12"/>
        <color indexed="8"/>
        <rFont val="Calibri"/>
        <family val="2"/>
      </rPr>
      <t>Cancelamentos:</t>
    </r>
    <r>
      <rPr>
        <sz val="12"/>
        <color indexed="8"/>
        <rFont val="Calibri"/>
        <family val="2"/>
      </rPr>
      <t xml:space="preserve"> Indicar em verde os cancelamentos das aquisições constantes do PA.</t>
    </r>
  </si>
  <si>
    <t>(4)</t>
  </si>
  <si>
    <r>
      <rPr>
        <b/>
        <sz val="12"/>
        <color indexed="8"/>
        <rFont val="Calibri"/>
        <family val="2"/>
      </rPr>
      <t>Adjudicações:</t>
    </r>
    <r>
      <rPr>
        <sz val="12"/>
        <color indexed="8"/>
        <rFont val="Calibri"/>
        <family val="2"/>
      </rPr>
      <t xml:space="preserve"> Indicar em cinza as adjudicações realizadas.</t>
    </r>
  </si>
  <si>
    <t xml:space="preserve"> Institucionalização do planejamento da ação  fiscal, com definição de metas e indicadores.</t>
  </si>
  <si>
    <t xml:space="preserve"> Sistema de Monitoramento de Contribuintes .</t>
  </si>
  <si>
    <t>Modelo de Cobrança Administrativa Implantado</t>
  </si>
  <si>
    <t>Revisão da metodologia para elaboração da Programação e Execução Financeira</t>
  </si>
  <si>
    <t>Atualização da funcionalidade e integração do SIGA aos demais sistemas do Estado</t>
  </si>
  <si>
    <t>Customização contábil dos sistemas Tributário (SIT), Administração (SIGA) e Recursos Humanos (SIARHES)</t>
  </si>
  <si>
    <t>Definição de regras e polítcas contábeis com implementação do conjunto das normas internacionais de contabilidade a serem convergidas</t>
  </si>
  <si>
    <t xml:space="preserve">Desenvolvimento de Sistema integrado de coleta de informação e apropriação nas unidades a partir de interfaces com os diversos sistemas de gestão pública do Estado. </t>
  </si>
  <si>
    <t>Contrapartida Local</t>
  </si>
  <si>
    <t>TOTAL (BID+CPL)</t>
  </si>
  <si>
    <t>TOTAL DO PROJETO</t>
  </si>
  <si>
    <t>Cuadro 1. Presupuesto Total del Proyecto (US$)</t>
  </si>
  <si>
    <t>Categorías</t>
  </si>
  <si>
    <t>PAIS</t>
  </si>
  <si>
    <t>Total</t>
  </si>
  <si>
    <t>1. Costos directos</t>
  </si>
  <si>
    <t>1.1 Componente I: Gestión Hacendaria y Transparencia Fiscal</t>
  </si>
  <si>
    <t>1.2 Componente II- Administración Tributaria y Contenciosos Fiscal</t>
  </si>
  <si>
    <t>1.3 Componente III - Administración Financiera y Gasto Público</t>
  </si>
  <si>
    <t>2. Administración del proyecto</t>
  </si>
  <si>
    <t>2.1 Monitoreo y Evaluaión</t>
  </si>
  <si>
    <t>3.  Contingencia</t>
  </si>
  <si>
    <t>Cuadro 2. Cronograma de Desembolso.</t>
  </si>
  <si>
    <t>Fuentes</t>
  </si>
  <si>
    <t>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</si>
</sst>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_(&quot;$&quot;* #,##0.00_);_(&quot;$&quot;* \(#,##0.00\);_(&quot;$&quot;* &quot;-&quot;??_);_(@_)"/>
    <numFmt numFmtId="165" formatCode="_(* #,##0.00_);_(* \(#,##0.00\);_(* &quot;-&quot;??_);_(@_)"/>
    <numFmt numFmtId="166" formatCode="_(* #,##0.00_);_(* \(#,##0.00\);_(* \-??_);_(@_)"/>
    <numFmt numFmtId="167" formatCode="0.0%"/>
    <numFmt numFmtId="168" formatCode="_(* #,##0_);_(* \(#,##0\);_(* &quot;-&quot;??_);_(@_)"/>
    <numFmt numFmtId="169" formatCode="_-[$USD]\ * #,##0.00_-;\-[$USD]\ * #,##0.00_-;_-[$USD]\ * \-??_-;_-@_-"/>
    <numFmt numFmtId="170" formatCode="_-[$USD]\ * #,##0_-;\-[$USD]\ * #,##0_-;_-[$USD]\ * \-??_-;_-@_-"/>
    <numFmt numFmtId="171" formatCode="0.0"/>
    <numFmt numFmtId="172" formatCode="0.00000"/>
    <numFmt numFmtId="173" formatCode="_-&quot;R$ &quot;* #,##0.00_-;&quot;-R$ &quot;* #,##0.00_-;_-&quot;R$ &quot;* \-??_-;_-@_-"/>
    <numFmt numFmtId="174" formatCode="_(* #,##0_);_(* \(#,##0\);_(* \-??_);_(@_)"/>
    <numFmt numFmtId="175" formatCode="[$-409]d\-mmm\-yy;@"/>
    <numFmt numFmtId="176" formatCode="_-* #,##0_-;\-* #,##0_-;_-* &quot;-&quot;??_-;_-@_-"/>
    <numFmt numFmtId="177" formatCode="[$-416]mmm\-yy;@"/>
    <numFmt numFmtId="178" formatCode="#,##0.0"/>
    <numFmt numFmtId="179" formatCode="_-* #,##0_-;\-* #,##0_-;_-* \-??_-;_-@_-"/>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scheme val="minor"/>
    </font>
    <font>
      <b/>
      <sz val="10"/>
      <name val="Calibri"/>
      <family val="2"/>
      <scheme val="minor"/>
    </font>
    <font>
      <sz val="10"/>
      <name val="Arial"/>
      <family val="2"/>
    </font>
    <font>
      <b/>
      <sz val="10"/>
      <name val="Arial"/>
      <family val="2"/>
    </font>
    <font>
      <b/>
      <sz val="9"/>
      <color rgb="FF000000"/>
      <name val="Arial"/>
      <family val="2"/>
    </font>
    <font>
      <sz val="9"/>
      <name val="Arial"/>
      <family val="2"/>
    </font>
    <font>
      <sz val="9"/>
      <color rgb="FF000000"/>
      <name val="Arial"/>
      <family val="2"/>
    </font>
    <font>
      <sz val="10"/>
      <name val="Gotham Book"/>
      <family val="3"/>
    </font>
    <font>
      <sz val="10"/>
      <name val="Arial"/>
      <family val="2"/>
    </font>
    <font>
      <b/>
      <sz val="10"/>
      <color theme="0"/>
      <name val="Arial"/>
      <family val="2"/>
    </font>
    <font>
      <b/>
      <i/>
      <sz val="10"/>
      <name val="Arial"/>
      <family val="2"/>
    </font>
    <font>
      <sz val="18"/>
      <color indexed="12"/>
      <name val="Arial"/>
      <family val="2"/>
    </font>
    <font>
      <sz val="10"/>
      <color theme="0"/>
      <name val="Arial"/>
      <family val="2"/>
    </font>
    <font>
      <b/>
      <sz val="11"/>
      <color theme="1"/>
      <name val="Calibri"/>
      <family val="2"/>
      <scheme val="minor"/>
    </font>
    <font>
      <b/>
      <sz val="14"/>
      <color theme="1"/>
      <name val="Calibri"/>
      <family val="2"/>
      <scheme val="minor"/>
    </font>
    <font>
      <b/>
      <sz val="12"/>
      <color rgb="FF000000"/>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2"/>
      <name val="Calibri"/>
      <family val="2"/>
      <scheme val="minor"/>
    </font>
    <font>
      <b/>
      <sz val="12"/>
      <color indexed="9"/>
      <name val="Calibri"/>
      <family val="2"/>
      <scheme val="minor"/>
    </font>
    <font>
      <b/>
      <sz val="11"/>
      <color theme="0"/>
      <name val="Calibri"/>
      <family val="2"/>
      <scheme val="minor"/>
    </font>
    <font>
      <b/>
      <sz val="11"/>
      <name val="Arial"/>
      <family val="2"/>
    </font>
    <font>
      <sz val="10"/>
      <name val="Arial"/>
      <family val="2"/>
    </font>
    <font>
      <b/>
      <sz val="10"/>
      <name val="Arial"/>
      <family val="2"/>
    </font>
    <font>
      <b/>
      <u/>
      <sz val="10"/>
      <name val="Arial"/>
      <family val="2"/>
    </font>
    <font>
      <b/>
      <u/>
      <sz val="11"/>
      <name val="Arial"/>
      <family val="2"/>
    </font>
    <font>
      <sz val="10"/>
      <color rgb="FF000000"/>
      <name val="Arial"/>
      <family val="2"/>
    </font>
    <font>
      <sz val="10"/>
      <name val="Arial"/>
      <family val="2"/>
    </font>
    <font>
      <b/>
      <sz val="10"/>
      <name val="Calibri"/>
      <family val="2"/>
    </font>
    <font>
      <b/>
      <sz val="10"/>
      <color theme="0"/>
      <name val="Calibri"/>
      <family val="2"/>
    </font>
    <font>
      <b/>
      <i/>
      <sz val="10"/>
      <color theme="0"/>
      <name val="Calibri"/>
      <family val="2"/>
    </font>
    <font>
      <sz val="10"/>
      <name val="Calibri"/>
      <family val="2"/>
      <charset val="1"/>
    </font>
    <font>
      <i/>
      <sz val="10"/>
      <name val="Calibri"/>
      <family val="2"/>
      <charset val="1"/>
    </font>
    <font>
      <b/>
      <sz val="10"/>
      <color theme="0"/>
      <name val="Calibri"/>
      <family val="2"/>
      <charset val="1"/>
    </font>
    <font>
      <sz val="10"/>
      <name val="Arial"/>
      <family val="2"/>
      <charset val="1"/>
    </font>
    <font>
      <sz val="10"/>
      <color theme="0"/>
      <name val="Calibri"/>
      <family val="2"/>
      <scheme val="minor"/>
    </font>
    <font>
      <b/>
      <sz val="14"/>
      <color indexed="9"/>
      <name val="Calibri"/>
      <family val="2"/>
    </font>
    <font>
      <b/>
      <sz val="9"/>
      <color indexed="9"/>
      <name val="Calibri"/>
      <family val="2"/>
    </font>
    <font>
      <b/>
      <sz val="18"/>
      <color theme="1"/>
      <name val="Calibri"/>
      <family val="2"/>
      <scheme val="minor"/>
    </font>
    <font>
      <sz val="9"/>
      <name val="Calibri"/>
      <family val="2"/>
    </font>
    <font>
      <b/>
      <sz val="11"/>
      <name val="Calibri"/>
      <family val="2"/>
      <scheme val="minor"/>
    </font>
    <font>
      <sz val="9"/>
      <color rgb="FFFF0000"/>
      <name val="Calibri"/>
      <family val="2"/>
    </font>
    <font>
      <sz val="12"/>
      <color theme="0" tint="-0.249977111117893"/>
      <name val="Calibri"/>
      <family val="2"/>
      <scheme val="minor"/>
    </font>
    <font>
      <sz val="12"/>
      <color theme="0"/>
      <name val="Calibri"/>
      <family val="2"/>
      <scheme val="minor"/>
    </font>
    <font>
      <sz val="12"/>
      <color indexed="9"/>
      <name val="Calibri"/>
      <family val="2"/>
      <scheme val="minor"/>
    </font>
    <font>
      <i/>
      <sz val="12"/>
      <color indexed="9"/>
      <name val="Calibri"/>
      <family val="2"/>
    </font>
    <font>
      <sz val="12"/>
      <color indexed="9"/>
      <name val="Calibri"/>
      <family val="2"/>
    </font>
    <font>
      <sz val="12"/>
      <name val="Calibri"/>
      <family val="2"/>
      <scheme val="minor"/>
    </font>
    <font>
      <sz val="12"/>
      <color theme="0" tint="-0.34998626667073579"/>
      <name val="Calibri"/>
      <family val="2"/>
      <scheme val="minor"/>
    </font>
    <font>
      <sz val="12"/>
      <color indexed="8"/>
      <name val="Calibri"/>
      <family val="2"/>
      <scheme val="minor"/>
    </font>
    <font>
      <b/>
      <sz val="12"/>
      <color indexed="8"/>
      <name val="Calibri"/>
      <family val="2"/>
    </font>
    <font>
      <sz val="12"/>
      <color indexed="8"/>
      <name val="Calibri"/>
      <family val="2"/>
    </font>
    <font>
      <sz val="16"/>
      <color theme="1"/>
      <name val="Calibri"/>
      <family val="2"/>
      <scheme val="minor"/>
    </font>
    <font>
      <b/>
      <sz val="14"/>
      <color rgb="FF000000"/>
      <name val="Calibri"/>
      <family val="2"/>
      <scheme val="minor"/>
    </font>
    <font>
      <b/>
      <sz val="16"/>
      <color rgb="FF000000"/>
      <name val="Calibri"/>
      <family val="2"/>
      <scheme val="minor"/>
    </font>
    <font>
      <sz val="14"/>
      <color theme="1"/>
      <name val="Calibri"/>
      <family val="2"/>
      <scheme val="minor"/>
    </font>
    <font>
      <b/>
      <sz val="16"/>
      <color theme="1"/>
      <name val="Calibri"/>
      <family val="2"/>
      <scheme val="minor"/>
    </font>
    <font>
      <sz val="12"/>
      <name val="Calibri"/>
      <family val="2"/>
    </font>
    <font>
      <sz val="10"/>
      <color indexed="9"/>
      <name val="Calibri"/>
      <family val="2"/>
      <scheme val="minor"/>
    </font>
    <font>
      <strike/>
      <sz val="10"/>
      <name val="Calibri"/>
      <family val="2"/>
      <scheme val="minor"/>
    </font>
    <font>
      <sz val="11"/>
      <name val="Arial"/>
      <family val="2"/>
    </font>
    <font>
      <sz val="11"/>
      <color rgb="FF000000"/>
      <name val="Arial"/>
      <family val="2"/>
    </font>
    <font>
      <b/>
      <sz val="11"/>
      <color rgb="FF000000"/>
      <name val="Arial"/>
      <family val="2"/>
    </font>
    <font>
      <b/>
      <sz val="10"/>
      <color theme="0"/>
      <name val="Calibri"/>
      <family val="2"/>
      <scheme val="minor"/>
    </font>
    <font>
      <b/>
      <i/>
      <sz val="10"/>
      <color theme="0"/>
      <name val="Calibri"/>
      <family val="2"/>
      <charset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63"/>
      <name val="Corbel"/>
      <family val="2"/>
    </font>
    <font>
      <sz val="11"/>
      <name val="Calibri"/>
      <family val="2"/>
      <scheme val="minor"/>
    </font>
    <font>
      <i/>
      <sz val="10"/>
      <name val="Arial"/>
      <family val="2"/>
    </font>
    <font>
      <sz val="10"/>
      <color rgb="FFFF0000"/>
      <name val="Arial"/>
      <family val="2"/>
    </font>
    <font>
      <b/>
      <sz val="10"/>
      <color rgb="FFFF0000"/>
      <name val="Arial"/>
      <family val="2"/>
    </font>
    <font>
      <sz val="11"/>
      <color rgb="FFFF0000"/>
      <name val="Calibri"/>
      <family val="2"/>
      <scheme val="minor"/>
    </font>
    <font>
      <sz val="10"/>
      <color rgb="FFFF0000"/>
      <name val="Calibri"/>
      <family val="2"/>
      <scheme val="minor"/>
    </font>
    <font>
      <b/>
      <i/>
      <sz val="9"/>
      <color theme="0"/>
      <name val="Calibri"/>
      <family val="2"/>
    </font>
  </fonts>
  <fills count="67">
    <fill>
      <patternFill patternType="none"/>
    </fill>
    <fill>
      <patternFill patternType="gray125"/>
    </fill>
    <fill>
      <patternFill patternType="solid">
        <fgColor theme="4" tint="-0.249977111117893"/>
        <bgColor indexed="64"/>
      </patternFill>
    </fill>
    <fill>
      <patternFill patternType="solid">
        <fgColor rgb="FFC0C0C0"/>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5"/>
        <bgColor indexed="64"/>
      </patternFill>
    </fill>
    <fill>
      <patternFill patternType="solid">
        <fgColor indexed="48"/>
        <bgColor indexed="64"/>
      </patternFill>
    </fill>
    <fill>
      <patternFill patternType="solid">
        <fgColor theme="5" tint="0.59999389629810485"/>
        <bgColor indexed="64"/>
      </patternFill>
    </fill>
    <fill>
      <patternFill patternType="solid">
        <fgColor theme="0"/>
        <bgColor indexed="64"/>
      </patternFill>
    </fill>
    <fill>
      <patternFill patternType="solid">
        <fgColor rgb="FF0070C0"/>
        <bgColor indexed="64"/>
      </patternFill>
    </fill>
    <fill>
      <patternFill patternType="solid">
        <fgColor rgb="FFD9D9D9"/>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14999847407452621"/>
        <bgColor indexed="40"/>
      </patternFill>
    </fill>
    <fill>
      <patternFill patternType="solid">
        <fgColor theme="2" tint="-0.74999237037263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indexed="18"/>
      </patternFill>
    </fill>
    <fill>
      <patternFill patternType="solid">
        <fgColor indexed="18"/>
        <bgColor indexed="18"/>
      </patternFill>
    </fill>
    <fill>
      <patternFill patternType="solid">
        <fgColor indexed="9"/>
        <bgColor indexed="9"/>
      </patternFill>
    </fill>
    <fill>
      <patternFill patternType="solid">
        <fgColor rgb="FF00B050"/>
        <bgColor indexed="9"/>
      </patternFill>
    </fill>
    <fill>
      <patternFill patternType="solid">
        <fgColor rgb="FF3366FF"/>
        <bgColor indexed="64"/>
      </patternFill>
    </fill>
    <fill>
      <patternFill patternType="solid">
        <fgColor rgb="FFFFFF00"/>
        <bgColor indexed="64"/>
      </patternFill>
    </fill>
    <fill>
      <patternFill patternType="solid">
        <fgColor rgb="FFC5E0B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FFC000"/>
        <bgColor indexed="64"/>
      </patternFill>
    </fill>
    <fill>
      <patternFill patternType="solid">
        <fgColor theme="1" tint="0.14999847407452621"/>
        <bgColor indexed="64"/>
      </patternFill>
    </fill>
    <fill>
      <patternFill patternType="solid">
        <fgColor theme="2"/>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8" tint="0.39997558519241921"/>
        <bgColor indexed="64"/>
      </patternFill>
    </fill>
    <fill>
      <patternFill patternType="solid">
        <fgColor theme="5" tint="-0.49998474074526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theme="0" tint="-0.499984740745262"/>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theme="0"/>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diagonal/>
    </border>
    <border>
      <left style="medium">
        <color indexed="64"/>
      </left>
      <right style="medium">
        <color indexed="64"/>
      </right>
      <top style="medium">
        <color indexed="64"/>
      </top>
      <bottom/>
      <diagonal/>
    </border>
    <border>
      <left style="thin">
        <color theme="0"/>
      </left>
      <right style="thin">
        <color theme="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style="thin">
        <color indexed="64"/>
      </top>
      <bottom style="thin">
        <color indexed="64"/>
      </bottom>
      <diagonal/>
    </border>
    <border>
      <left/>
      <right style="medium">
        <color rgb="FF000000"/>
      </right>
      <top style="medium">
        <color rgb="FF000000"/>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indexed="64"/>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indexed="64"/>
      </right>
      <top/>
      <bottom/>
      <diagonal/>
    </border>
    <border>
      <left/>
      <right style="medium">
        <color indexed="64"/>
      </right>
      <top/>
      <bottom style="thin">
        <color indexed="64"/>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s>
  <cellStyleXfs count="98">
    <xf numFmtId="0" fontId="0" fillId="0" borderId="0"/>
    <xf numFmtId="166" fontId="10" fillId="0" borderId="0" applyFill="0" applyBorder="0" applyAlignment="0" applyProtection="0"/>
    <xf numFmtId="9" fontId="7" fillId="0" borderId="0" applyFont="0" applyFill="0" applyBorder="0" applyAlignment="0" applyProtection="0"/>
    <xf numFmtId="0" fontId="10" fillId="0" borderId="0"/>
    <xf numFmtId="9" fontId="10" fillId="0" borderId="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36" fillId="0" borderId="0" applyFont="0" applyFill="0" applyBorder="0" applyAlignment="0" applyProtection="0"/>
    <xf numFmtId="0" fontId="10" fillId="0" borderId="0"/>
    <xf numFmtId="166" fontId="10" fillId="0" borderId="0" applyFill="0" applyBorder="0" applyAlignment="0" applyProtection="0"/>
    <xf numFmtId="9" fontId="10" fillId="0" borderId="0" applyFill="0" applyBorder="0" applyAlignment="0" applyProtection="0"/>
    <xf numFmtId="9" fontId="4" fillId="0" borderId="0" applyFont="0" applyFill="0" applyBorder="0" applyAlignment="0" applyProtection="0"/>
    <xf numFmtId="0" fontId="3" fillId="0" borderId="0"/>
    <xf numFmtId="0" fontId="43" fillId="0" borderId="0"/>
    <xf numFmtId="9" fontId="43" fillId="0" borderId="0" applyFont="0" applyFill="0" applyBorder="0" applyAlignment="0" applyProtection="0"/>
    <xf numFmtId="166" fontId="43" fillId="0" borderId="0" applyFill="0" applyBorder="0" applyProtection="0"/>
    <xf numFmtId="173" fontId="43" fillId="0" borderId="0" applyFill="0" applyBorder="0" applyProtection="0"/>
    <xf numFmtId="9" fontId="3" fillId="0" borderId="0" applyFont="0" applyFill="0" applyBorder="0" applyAlignment="0" applyProtection="0"/>
    <xf numFmtId="43" fontId="3"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2" fillId="0" borderId="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5" fillId="39"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5" fillId="40"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0" borderId="0" applyNumberFormat="0" applyBorder="0" applyAlignment="0" applyProtection="0"/>
    <xf numFmtId="0" fontId="75" fillId="41" borderId="0" applyNumberFormat="0" applyBorder="0" applyAlignment="0" applyProtection="0"/>
    <xf numFmtId="0" fontId="75" fillId="46" borderId="0" applyNumberFormat="0" applyBorder="0" applyAlignment="0" applyProtection="0"/>
    <xf numFmtId="0" fontId="76" fillId="30" borderId="0" applyNumberFormat="0" applyBorder="0" applyAlignment="0" applyProtection="0"/>
    <xf numFmtId="0" fontId="77" fillId="47" borderId="75" applyNumberFormat="0" applyAlignment="0" applyProtection="0"/>
    <xf numFmtId="0" fontId="78" fillId="48" borderId="76" applyNumberFormat="0" applyAlignment="0" applyProtection="0"/>
    <xf numFmtId="43" fontId="2" fillId="0" borderId="0" applyFont="0" applyFill="0" applyBorder="0" applyAlignment="0" applyProtection="0"/>
    <xf numFmtId="0" fontId="91" fillId="0" borderId="0">
      <alignment vertical="center"/>
    </xf>
    <xf numFmtId="0" fontId="79" fillId="0" borderId="0" applyNumberFormat="0" applyFill="0" applyBorder="0" applyAlignment="0" applyProtection="0"/>
    <xf numFmtId="0" fontId="80" fillId="31" borderId="0" applyNumberFormat="0" applyBorder="0" applyAlignment="0" applyProtection="0"/>
    <xf numFmtId="0" fontId="81" fillId="0" borderId="77" applyNumberFormat="0" applyFill="0" applyAlignment="0" applyProtection="0"/>
    <xf numFmtId="0" fontId="82" fillId="0" borderId="78" applyNumberFormat="0" applyFill="0" applyAlignment="0" applyProtection="0"/>
    <xf numFmtId="0" fontId="83" fillId="0" borderId="79" applyNumberFormat="0" applyFill="0" applyAlignment="0" applyProtection="0"/>
    <xf numFmtId="0" fontId="83" fillId="0" borderId="0" applyNumberFormat="0" applyFill="0" applyBorder="0" applyAlignment="0" applyProtection="0"/>
    <xf numFmtId="0" fontId="84" fillId="34" borderId="75" applyNumberFormat="0" applyAlignment="0" applyProtection="0"/>
    <xf numFmtId="0" fontId="85" fillId="0" borderId="80" applyNumberFormat="0" applyFill="0" applyAlignment="0" applyProtection="0"/>
    <xf numFmtId="0" fontId="86" fillId="4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0" borderId="81" applyNumberFormat="0" applyFont="0" applyAlignment="0" applyProtection="0"/>
    <xf numFmtId="0" fontId="10" fillId="50" borderId="81" applyNumberFormat="0" applyFont="0" applyAlignment="0" applyProtection="0"/>
    <xf numFmtId="0" fontId="87" fillId="47" borderId="82" applyNumberFormat="0" applyAlignment="0" applyProtection="0"/>
    <xf numFmtId="165" fontId="10" fillId="0" borderId="0" applyFill="0" applyBorder="0" applyAlignment="0" applyProtection="0"/>
    <xf numFmtId="0" fontId="88" fillId="0" borderId="0" applyNumberFormat="0" applyFill="0" applyBorder="0" applyAlignment="0" applyProtection="0"/>
    <xf numFmtId="0" fontId="89" fillId="0" borderId="83" applyNumberFormat="0" applyFill="0" applyAlignment="0" applyProtection="0"/>
    <xf numFmtId="165" fontId="2" fillId="0" borderId="0" applyFont="0" applyFill="0" applyBorder="0" applyAlignment="0" applyProtection="0"/>
    <xf numFmtId="0" fontId="90" fillId="0" borderId="0" applyNumberFormat="0" applyFill="0" applyBorder="0" applyAlignment="0" applyProtection="0"/>
  </cellStyleXfs>
  <cellXfs count="1066">
    <xf numFmtId="0" fontId="0" fillId="0" borderId="0" xfId="0"/>
    <xf numFmtId="0" fontId="10" fillId="0" borderId="12" xfId="0" applyFont="1" applyFill="1" applyBorder="1"/>
    <xf numFmtId="0" fontId="10" fillId="0" borderId="12" xfId="0" applyFont="1" applyFill="1" applyBorder="1" applyAlignment="1">
      <alignment vertical="center"/>
    </xf>
    <xf numFmtId="0" fontId="10" fillId="0" borderId="1" xfId="0" applyFont="1" applyFill="1" applyBorder="1" applyAlignment="1">
      <alignment vertical="center"/>
    </xf>
    <xf numFmtId="0" fontId="11" fillId="0" borderId="10" xfId="0" applyFont="1" applyFill="1" applyBorder="1" applyAlignment="1">
      <alignment vertical="center"/>
    </xf>
    <xf numFmtId="0" fontId="11" fillId="0" borderId="12" xfId="0" applyFont="1" applyFill="1" applyBorder="1" applyAlignment="1">
      <alignment vertical="center"/>
    </xf>
    <xf numFmtId="0" fontId="11" fillId="0" borderId="1" xfId="0" applyFont="1" applyFill="1" applyBorder="1" applyAlignment="1">
      <alignment vertical="center"/>
    </xf>
    <xf numFmtId="0" fontId="10" fillId="0" borderId="0" xfId="3"/>
    <xf numFmtId="0" fontId="12" fillId="3" borderId="8" xfId="3" applyFont="1" applyFill="1" applyBorder="1" applyAlignment="1">
      <alignment horizontal="center" vertical="center" wrapText="1"/>
    </xf>
    <xf numFmtId="0" fontId="12" fillId="3" borderId="17" xfId="3" applyFont="1" applyFill="1" applyBorder="1" applyAlignment="1">
      <alignment horizontal="center" vertical="center" wrapText="1"/>
    </xf>
    <xf numFmtId="0" fontId="12" fillId="0" borderId="18" xfId="3" applyFont="1" applyBorder="1" applyAlignment="1">
      <alignment vertical="center" wrapText="1"/>
    </xf>
    <xf numFmtId="4" fontId="12" fillId="0" borderId="19" xfId="3" applyNumberFormat="1" applyFont="1" applyBorder="1" applyAlignment="1">
      <alignment horizontal="center" vertical="center" wrapText="1"/>
    </xf>
    <xf numFmtId="0" fontId="13" fillId="0" borderId="18" xfId="3" applyFont="1" applyBorder="1" applyAlignment="1">
      <alignment vertical="center" wrapText="1"/>
    </xf>
    <xf numFmtId="0" fontId="14" fillId="0" borderId="18" xfId="3" applyFont="1" applyBorder="1" applyAlignment="1">
      <alignment vertical="center" wrapText="1"/>
    </xf>
    <xf numFmtId="0" fontId="12" fillId="3" borderId="18" xfId="3" applyFont="1" applyFill="1" applyBorder="1" applyAlignment="1">
      <alignment vertical="center" wrapText="1"/>
    </xf>
    <xf numFmtId="3" fontId="12" fillId="3" borderId="19" xfId="3" applyNumberFormat="1" applyFont="1" applyFill="1" applyBorder="1" applyAlignment="1">
      <alignment horizontal="right" vertical="center" wrapText="1"/>
    </xf>
    <xf numFmtId="3" fontId="12" fillId="3" borderId="19" xfId="3" applyNumberFormat="1" applyFont="1" applyFill="1" applyBorder="1" applyAlignment="1">
      <alignment horizontal="center" vertical="center" wrapText="1"/>
    </xf>
    <xf numFmtId="2" fontId="12" fillId="3" borderId="19" xfId="3" applyNumberFormat="1" applyFont="1" applyFill="1" applyBorder="1" applyAlignment="1">
      <alignment horizontal="center" vertical="center" wrapText="1"/>
    </xf>
    <xf numFmtId="2" fontId="15" fillId="3" borderId="19" xfId="3" applyNumberFormat="1" applyFont="1" applyFill="1" applyBorder="1" applyAlignment="1">
      <alignment vertical="top" wrapText="1"/>
    </xf>
    <xf numFmtId="0" fontId="16" fillId="0" borderId="11" xfId="0" applyFont="1" applyFill="1" applyBorder="1"/>
    <xf numFmtId="0" fontId="16" fillId="0" borderId="12" xfId="0" applyFont="1" applyFill="1" applyBorder="1"/>
    <xf numFmtId="0" fontId="16" fillId="0" borderId="1" xfId="0" applyFont="1" applyFill="1" applyBorder="1"/>
    <xf numFmtId="0" fontId="16" fillId="0" borderId="16" xfId="0" applyFont="1" applyFill="1" applyBorder="1"/>
    <xf numFmtId="9" fontId="16" fillId="0" borderId="1" xfId="2" applyFont="1" applyFill="1" applyBorder="1"/>
    <xf numFmtId="9" fontId="11" fillId="0" borderId="14" xfId="2" applyFont="1" applyFill="1" applyBorder="1" applyAlignment="1">
      <alignment horizontal="center" vertical="center"/>
    </xf>
    <xf numFmtId="166" fontId="10" fillId="0" borderId="15" xfId="1" applyFont="1" applyFill="1" applyBorder="1"/>
    <xf numFmtId="166" fontId="10" fillId="0" borderId="12" xfId="1" applyFont="1" applyFill="1" applyBorder="1"/>
    <xf numFmtId="166" fontId="10" fillId="0" borderId="1" xfId="1" applyFont="1" applyFill="1" applyBorder="1"/>
    <xf numFmtId="165" fontId="17" fillId="2" borderId="3" xfId="0" applyNumberFormat="1" applyFont="1" applyFill="1" applyBorder="1" applyAlignment="1">
      <alignment horizontal="center" vertical="center" wrapText="1"/>
    </xf>
    <xf numFmtId="9" fontId="17" fillId="2" borderId="25" xfId="2" applyFont="1" applyFill="1" applyBorder="1" applyAlignment="1">
      <alignment horizontal="center" vertical="center" wrapText="1"/>
    </xf>
    <xf numFmtId="165" fontId="17" fillId="2" borderId="25" xfId="0" applyNumberFormat="1" applyFont="1" applyFill="1" applyBorder="1" applyAlignment="1">
      <alignment horizontal="center" vertical="center" wrapText="1"/>
    </xf>
    <xf numFmtId="166" fontId="11" fillId="0" borderId="10" xfId="1" applyFont="1" applyFill="1" applyBorder="1" applyAlignment="1">
      <alignment vertical="center"/>
    </xf>
    <xf numFmtId="166" fontId="11" fillId="0" borderId="12" xfId="1" applyFont="1" applyFill="1" applyBorder="1" applyAlignment="1">
      <alignment vertical="center"/>
    </xf>
    <xf numFmtId="166" fontId="11" fillId="0" borderId="1" xfId="1" applyFont="1" applyFill="1" applyBorder="1" applyAlignment="1">
      <alignment vertical="center"/>
    </xf>
    <xf numFmtId="9" fontId="11" fillId="0" borderId="1" xfId="2" applyFont="1" applyFill="1" applyBorder="1" applyAlignment="1">
      <alignment horizontal="center" vertical="center"/>
    </xf>
    <xf numFmtId="0" fontId="17" fillId="9" borderId="26" xfId="0" applyFont="1" applyFill="1" applyBorder="1" applyAlignment="1">
      <alignment vertical="center" wrapText="1"/>
    </xf>
    <xf numFmtId="0" fontId="17" fillId="9" borderId="40" xfId="0" applyFont="1" applyFill="1" applyBorder="1" applyAlignment="1">
      <alignment vertical="center" wrapText="1"/>
    </xf>
    <xf numFmtId="165" fontId="17" fillId="2" borderId="41" xfId="0" applyNumberFormat="1" applyFont="1" applyFill="1" applyBorder="1" applyAlignment="1">
      <alignment horizontal="center" vertical="center" wrapText="1"/>
    </xf>
    <xf numFmtId="0" fontId="17" fillId="9" borderId="4" xfId="0" applyFont="1" applyFill="1" applyBorder="1" applyAlignment="1">
      <alignment vertical="center" wrapText="1"/>
    </xf>
    <xf numFmtId="0" fontId="17" fillId="9" borderId="21" xfId="0" applyFont="1" applyFill="1" applyBorder="1" applyAlignment="1">
      <alignment vertical="center" wrapText="1"/>
    </xf>
    <xf numFmtId="165" fontId="17" fillId="2" borderId="14" xfId="0" applyNumberFormat="1" applyFont="1" applyFill="1" applyBorder="1" applyAlignment="1">
      <alignment horizontal="center" vertical="center" wrapText="1"/>
    </xf>
    <xf numFmtId="166" fontId="10" fillId="0" borderId="12" xfId="1" applyFont="1" applyFill="1" applyBorder="1" applyAlignment="1">
      <alignment vertical="center"/>
    </xf>
    <xf numFmtId="166" fontId="10" fillId="0" borderId="1" xfId="1" applyFont="1" applyFill="1" applyBorder="1" applyAlignment="1">
      <alignment vertical="center"/>
    </xf>
    <xf numFmtId="0" fontId="10" fillId="0" borderId="5"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3" xfId="0" applyFont="1" applyFill="1" applyBorder="1" applyAlignment="1">
      <alignment horizontal="left" vertical="center" wrapText="1"/>
    </xf>
    <xf numFmtId="0" fontId="17" fillId="2" borderId="25" xfId="0" applyFont="1" applyFill="1" applyBorder="1" applyAlignment="1">
      <alignment horizontal="left" vertical="center" wrapText="1"/>
    </xf>
    <xf numFmtId="166" fontId="10" fillId="0" borderId="0" xfId="1"/>
    <xf numFmtId="165" fontId="10" fillId="0" borderId="0" xfId="3" applyNumberFormat="1"/>
    <xf numFmtId="0" fontId="30" fillId="0" borderId="0" xfId="0" applyFont="1" applyAlignment="1">
      <alignment horizontal="left" vertical="center"/>
    </xf>
    <xf numFmtId="0" fontId="34" fillId="0" borderId="0" xfId="0" applyFont="1" applyAlignment="1">
      <alignment vertical="center"/>
    </xf>
    <xf numFmtId="0" fontId="31" fillId="0" borderId="0" xfId="0" applyFont="1" applyAlignment="1">
      <alignment vertical="center"/>
    </xf>
    <xf numFmtId="0" fontId="32" fillId="0" borderId="0" xfId="0" applyFont="1" applyAlignment="1">
      <alignment horizontal="left" vertical="center"/>
    </xf>
    <xf numFmtId="0" fontId="20" fillId="0" borderId="0" xfId="0" applyFont="1"/>
    <xf numFmtId="0" fontId="10" fillId="0" borderId="48" xfId="0" applyFont="1" applyBorder="1" applyAlignment="1">
      <alignment vertical="center" wrapText="1"/>
    </xf>
    <xf numFmtId="0" fontId="10" fillId="0" borderId="59" xfId="0" applyFont="1" applyBorder="1" applyAlignment="1">
      <alignment vertical="center" wrapText="1"/>
    </xf>
    <xf numFmtId="0" fontId="11" fillId="0" borderId="48" xfId="0" applyFont="1" applyBorder="1" applyAlignment="1">
      <alignment vertical="center" wrapText="1"/>
    </xf>
    <xf numFmtId="0" fontId="10" fillId="0" borderId="21" xfId="0" applyFont="1" applyBorder="1" applyAlignment="1">
      <alignment vertical="center" wrapText="1"/>
    </xf>
    <xf numFmtId="0" fontId="10" fillId="0" borderId="14" xfId="0" applyFont="1" applyBorder="1" applyAlignment="1">
      <alignment vertical="center" wrapText="1"/>
    </xf>
    <xf numFmtId="0" fontId="11" fillId="0" borderId="14" xfId="0" applyFont="1" applyBorder="1" applyAlignment="1">
      <alignment vertical="center" wrapText="1"/>
    </xf>
    <xf numFmtId="0" fontId="10" fillId="0" borderId="25" xfId="0" applyFont="1" applyBorder="1" applyAlignment="1">
      <alignment vertical="center" wrapText="1"/>
    </xf>
    <xf numFmtId="0" fontId="10" fillId="0" borderId="46" xfId="0" applyFont="1" applyBorder="1" applyAlignment="1">
      <alignment vertical="center" wrapText="1"/>
    </xf>
    <xf numFmtId="0" fontId="10" fillId="0" borderId="70" xfId="0" applyFont="1" applyBorder="1" applyAlignment="1">
      <alignment vertical="center" wrapText="1"/>
    </xf>
    <xf numFmtId="0" fontId="10" fillId="0" borderId="65" xfId="0" applyFont="1" applyBorder="1" applyAlignment="1">
      <alignment vertical="center" wrapText="1"/>
    </xf>
    <xf numFmtId="0" fontId="11" fillId="0" borderId="65" xfId="0" applyFont="1" applyBorder="1" applyAlignment="1">
      <alignment vertical="center" wrapText="1"/>
    </xf>
    <xf numFmtId="0" fontId="10" fillId="0" borderId="19" xfId="0" applyFont="1" applyBorder="1" applyAlignment="1">
      <alignment vertical="center" wrapText="1"/>
    </xf>
    <xf numFmtId="0" fontId="3" fillId="0" borderId="0" xfId="18"/>
    <xf numFmtId="172" fontId="3" fillId="0" borderId="0" xfId="18" applyNumberFormat="1"/>
    <xf numFmtId="0" fontId="8" fillId="0" borderId="0" xfId="19" applyFont="1" applyAlignment="1">
      <alignment horizontal="center" vertical="center" wrapText="1"/>
    </xf>
    <xf numFmtId="3" fontId="8" fillId="0" borderId="0" xfId="19" applyNumberFormat="1" applyFont="1" applyAlignment="1">
      <alignment horizontal="center" vertical="center" wrapText="1"/>
    </xf>
    <xf numFmtId="0" fontId="8" fillId="0" borderId="0" xfId="19" applyFont="1" applyAlignment="1">
      <alignment vertical="center"/>
    </xf>
    <xf numFmtId="3" fontId="8" fillId="0" borderId="0" xfId="19" applyNumberFormat="1" applyFont="1" applyAlignment="1">
      <alignment vertical="center"/>
    </xf>
    <xf numFmtId="0" fontId="3" fillId="0" borderId="0" xfId="18" applyFill="1"/>
    <xf numFmtId="0" fontId="8" fillId="0" borderId="0" xfId="19" applyFont="1" applyFill="1" applyAlignment="1">
      <alignment vertical="center"/>
    </xf>
    <xf numFmtId="3" fontId="8" fillId="0" borderId="0" xfId="19" applyNumberFormat="1" applyFont="1" applyFill="1" applyAlignment="1">
      <alignment vertical="center"/>
    </xf>
    <xf numFmtId="3" fontId="8" fillId="0" borderId="0" xfId="21" applyNumberFormat="1" applyFont="1" applyFill="1" applyBorder="1" applyAlignment="1" applyProtection="1">
      <alignment vertical="center"/>
    </xf>
    <xf numFmtId="171" fontId="8" fillId="0" borderId="0" xfId="19" applyNumberFormat="1" applyFont="1" applyAlignment="1">
      <alignment vertical="center"/>
    </xf>
    <xf numFmtId="9" fontId="8" fillId="0" borderId="0" xfId="20" applyFont="1" applyAlignment="1">
      <alignment vertical="center"/>
    </xf>
    <xf numFmtId="3" fontId="8" fillId="0" borderId="0" xfId="19" applyNumberFormat="1" applyFont="1" applyAlignment="1">
      <alignment horizontal="left" vertical="center" wrapText="1"/>
    </xf>
    <xf numFmtId="166" fontId="11" fillId="11" borderId="29" xfId="1" applyFont="1" applyFill="1" applyBorder="1" applyAlignment="1">
      <alignment vertical="center" wrapText="1"/>
    </xf>
    <xf numFmtId="166" fontId="11" fillId="20" borderId="29" xfId="1" applyFont="1" applyFill="1" applyBorder="1" applyAlignment="1">
      <alignment vertical="center" wrapText="1"/>
    </xf>
    <xf numFmtId="166" fontId="11" fillId="7" borderId="29" xfId="1" applyFont="1" applyFill="1" applyBorder="1" applyAlignment="1">
      <alignment vertical="center" wrapText="1"/>
    </xf>
    <xf numFmtId="9" fontId="11" fillId="7" borderId="14" xfId="2" applyFont="1" applyFill="1" applyBorder="1" applyAlignment="1">
      <alignment horizontal="center" vertical="center"/>
    </xf>
    <xf numFmtId="166" fontId="11" fillId="6" borderId="29" xfId="1" applyFont="1" applyFill="1" applyBorder="1" applyAlignment="1">
      <alignment vertical="center" wrapText="1"/>
    </xf>
    <xf numFmtId="9" fontId="11" fillId="6" borderId="14" xfId="2" applyFont="1" applyFill="1" applyBorder="1" applyAlignment="1">
      <alignment horizontal="center" vertical="center"/>
    </xf>
    <xf numFmtId="166" fontId="10" fillId="0" borderId="29" xfId="1" applyFont="1" applyFill="1" applyBorder="1" applyAlignment="1">
      <alignment vertical="center" wrapText="1"/>
    </xf>
    <xf numFmtId="166" fontId="10" fillId="0" borderId="5" xfId="1" applyFont="1" applyFill="1" applyBorder="1" applyAlignment="1" applyProtection="1">
      <alignment horizontal="left" vertical="center" wrapText="1"/>
    </xf>
    <xf numFmtId="0" fontId="11" fillId="6" borderId="29" xfId="0" applyFont="1" applyFill="1" applyBorder="1" applyAlignment="1">
      <alignment horizontal="right" vertical="center"/>
    </xf>
    <xf numFmtId="0" fontId="11" fillId="7" borderId="29" xfId="0" applyFont="1" applyFill="1" applyBorder="1" applyAlignment="1">
      <alignment horizontal="right" vertical="center"/>
    </xf>
    <xf numFmtId="0" fontId="10" fillId="0" borderId="29" xfId="0" applyFont="1" applyFill="1" applyBorder="1" applyAlignment="1">
      <alignment horizontal="right" vertical="center"/>
    </xf>
    <xf numFmtId="0" fontId="11" fillId="0" borderId="29" xfId="0" applyFont="1" applyFill="1" applyBorder="1" applyAlignment="1">
      <alignment horizontal="right" vertical="center"/>
    </xf>
    <xf numFmtId="0" fontId="11" fillId="11" borderId="5" xfId="0" applyFont="1" applyFill="1" applyBorder="1" applyAlignment="1">
      <alignment horizontal="left" vertical="center" wrapText="1"/>
    </xf>
    <xf numFmtId="0" fontId="11" fillId="11" borderId="14" xfId="0" applyFont="1" applyFill="1" applyBorder="1" applyAlignment="1">
      <alignment horizontal="left" vertical="center" wrapText="1"/>
    </xf>
    <xf numFmtId="9" fontId="11" fillId="11" borderId="14" xfId="2" applyFont="1" applyFill="1" applyBorder="1" applyAlignment="1">
      <alignment horizontal="center" vertical="center"/>
    </xf>
    <xf numFmtId="166" fontId="11" fillId="21" borderId="29" xfId="1" applyFont="1" applyFill="1" applyBorder="1" applyAlignment="1">
      <alignment vertical="center" wrapText="1"/>
    </xf>
    <xf numFmtId="9" fontId="11" fillId="21" borderId="14" xfId="2" applyFont="1" applyFill="1" applyBorder="1" applyAlignment="1">
      <alignment horizontal="center" vertical="center"/>
    </xf>
    <xf numFmtId="166" fontId="10" fillId="0" borderId="10" xfId="1" applyFill="1" applyBorder="1" applyAlignment="1">
      <alignment vertical="center"/>
    </xf>
    <xf numFmtId="174" fontId="11" fillId="21" borderId="29" xfId="1" applyNumberFormat="1" applyFont="1" applyFill="1" applyBorder="1" applyAlignment="1">
      <alignment horizontal="right" vertical="center"/>
    </xf>
    <xf numFmtId="166" fontId="11" fillId="21" borderId="5" xfId="1" applyFont="1" applyFill="1" applyBorder="1" applyAlignment="1">
      <alignment horizontal="left" vertical="center" wrapText="1"/>
    </xf>
    <xf numFmtId="166" fontId="11" fillId="21" borderId="14" xfId="1" applyFont="1" applyFill="1" applyBorder="1" applyAlignment="1">
      <alignment horizontal="left" vertical="center" wrapText="1"/>
    </xf>
    <xf numFmtId="174" fontId="11" fillId="11" borderId="29" xfId="1" applyNumberFormat="1" applyFont="1" applyFill="1" applyBorder="1" applyAlignment="1">
      <alignment vertical="center" wrapText="1"/>
    </xf>
    <xf numFmtId="174" fontId="11" fillId="20" borderId="29" xfId="1" applyNumberFormat="1" applyFont="1" applyFill="1" applyBorder="1" applyAlignment="1">
      <alignment vertical="center" wrapText="1"/>
    </xf>
    <xf numFmtId="171" fontId="0" fillId="0" borderId="0" xfId="0" applyNumberFormat="1"/>
    <xf numFmtId="9" fontId="17" fillId="19" borderId="14" xfId="2" applyFont="1" applyFill="1" applyBorder="1" applyAlignment="1">
      <alignment horizontal="center" vertical="center" wrapText="1"/>
    </xf>
    <xf numFmtId="174" fontId="11" fillId="15" borderId="5" xfId="1" applyNumberFormat="1" applyFont="1" applyFill="1" applyBorder="1" applyAlignment="1">
      <alignment vertical="center" wrapText="1"/>
    </xf>
    <xf numFmtId="0" fontId="11" fillId="6" borderId="5" xfId="0" applyFont="1" applyFill="1" applyBorder="1" applyAlignment="1">
      <alignment horizontal="right" vertical="center"/>
    </xf>
    <xf numFmtId="0" fontId="11" fillId="7" borderId="5" xfId="0" applyFont="1" applyFill="1" applyBorder="1" applyAlignment="1">
      <alignment horizontal="right" vertical="center"/>
    </xf>
    <xf numFmtId="0" fontId="10" fillId="0" borderId="5" xfId="0" applyFont="1" applyFill="1" applyBorder="1" applyAlignment="1">
      <alignment horizontal="right" vertical="center"/>
    </xf>
    <xf numFmtId="0" fontId="11" fillId="0" borderId="5" xfId="0" applyFont="1" applyFill="1" applyBorder="1" applyAlignment="1">
      <alignment horizontal="right" vertical="center"/>
    </xf>
    <xf numFmtId="174" fontId="11" fillId="11" borderId="5" xfId="1" applyNumberFormat="1" applyFont="1" applyFill="1" applyBorder="1" applyAlignment="1">
      <alignment vertical="center" wrapText="1"/>
    </xf>
    <xf numFmtId="174" fontId="11" fillId="21" borderId="5" xfId="1" applyNumberFormat="1" applyFont="1" applyFill="1" applyBorder="1" applyAlignment="1">
      <alignment horizontal="right" vertical="center"/>
    </xf>
    <xf numFmtId="166" fontId="11" fillId="15" borderId="5" xfId="1" applyFont="1" applyFill="1" applyBorder="1" applyAlignment="1">
      <alignment vertical="center" wrapText="1"/>
    </xf>
    <xf numFmtId="166" fontId="11" fillId="15" borderId="14" xfId="1" applyFont="1" applyFill="1" applyBorder="1" applyAlignment="1">
      <alignment vertical="center" wrapText="1"/>
    </xf>
    <xf numFmtId="0" fontId="11" fillId="6" borderId="5"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1" fillId="7" borderId="5" xfId="0" applyFont="1" applyFill="1" applyBorder="1" applyAlignment="1">
      <alignment horizontal="left" vertical="center" wrapText="1"/>
    </xf>
    <xf numFmtId="0" fontId="11" fillId="7" borderId="14" xfId="0" applyFont="1" applyFill="1" applyBorder="1" applyAlignment="1">
      <alignment horizontal="left" vertical="center" wrapText="1"/>
    </xf>
    <xf numFmtId="165" fontId="17" fillId="2" borderId="63" xfId="0" applyNumberFormat="1" applyFont="1" applyFill="1" applyBorder="1" applyAlignment="1">
      <alignment horizontal="center" vertical="center" wrapText="1"/>
    </xf>
    <xf numFmtId="0" fontId="44" fillId="0" borderId="0" xfId="14" applyFont="1" applyProtection="1"/>
    <xf numFmtId="0" fontId="47" fillId="0" borderId="28" xfId="18" applyFont="1" applyBorder="1" applyAlignment="1">
      <alignment horizontal="left" vertical="top"/>
    </xf>
    <xf numFmtId="0" fontId="21" fillId="0" borderId="0" xfId="18" applyFont="1" applyAlignment="1">
      <alignment horizontal="left" vertical="top"/>
    </xf>
    <xf numFmtId="2" fontId="48" fillId="25" borderId="0" xfId="18" applyNumberFormat="1" applyFont="1" applyFill="1" applyBorder="1"/>
    <xf numFmtId="2" fontId="48" fillId="24" borderId="0" xfId="18" applyNumberFormat="1" applyFont="1" applyFill="1" applyBorder="1"/>
    <xf numFmtId="9" fontId="0" fillId="0" borderId="0" xfId="2" applyFont="1"/>
    <xf numFmtId="9" fontId="41" fillId="0" borderId="14" xfId="2" applyFont="1" applyFill="1" applyBorder="1" applyAlignment="1" applyProtection="1">
      <alignment horizontal="right" vertical="center"/>
    </xf>
    <xf numFmtId="166" fontId="10" fillId="0" borderId="19" xfId="1" applyBorder="1" applyAlignment="1">
      <alignment horizontal="right" vertical="center" wrapText="1"/>
    </xf>
    <xf numFmtId="0" fontId="3" fillId="0" borderId="0" xfId="18" applyAlignment="1">
      <alignment wrapText="1"/>
    </xf>
    <xf numFmtId="3" fontId="8" fillId="0" borderId="0" xfId="19" applyNumberFormat="1" applyFont="1" applyAlignment="1">
      <alignment vertical="center" wrapText="1"/>
    </xf>
    <xf numFmtId="0" fontId="24" fillId="0" borderId="0" xfId="0" applyFont="1" applyFill="1" applyBorder="1" applyAlignment="1">
      <alignment vertical="center"/>
    </xf>
    <xf numFmtId="0" fontId="24" fillId="0" borderId="0" xfId="0" applyFont="1" applyAlignment="1">
      <alignment vertical="center" wrapText="1"/>
    </xf>
    <xf numFmtId="0" fontId="24" fillId="0" borderId="0" xfId="0" applyFont="1" applyFill="1" applyBorder="1" applyAlignment="1">
      <alignment vertical="center" wrapText="1"/>
    </xf>
    <xf numFmtId="10" fontId="24" fillId="0" borderId="0" xfId="0" applyNumberFormat="1" applyFont="1" applyAlignment="1">
      <alignment vertical="center" wrapText="1"/>
    </xf>
    <xf numFmtId="0" fontId="24" fillId="0" borderId="0" xfId="0" applyFont="1" applyAlignment="1">
      <alignment horizontal="center" vertical="center" wrapText="1"/>
    </xf>
    <xf numFmtId="0" fontId="56" fillId="0" borderId="0" xfId="0" applyFont="1" applyFill="1" applyAlignment="1">
      <alignment vertical="center" wrapText="1"/>
    </xf>
    <xf numFmtId="0" fontId="56" fillId="0" borderId="0" xfId="0" applyFont="1" applyFill="1" applyBorder="1" applyAlignment="1">
      <alignment vertical="center" wrapText="1"/>
    </xf>
    <xf numFmtId="0" fontId="56" fillId="12" borderId="0" xfId="0" applyFont="1" applyFill="1" applyBorder="1" applyAlignment="1">
      <alignment vertical="center" wrapText="1"/>
    </xf>
    <xf numFmtId="0" fontId="56" fillId="27" borderId="0" xfId="0" applyFont="1" applyFill="1" applyBorder="1" applyAlignment="1">
      <alignment vertical="center" wrapText="1"/>
    </xf>
    <xf numFmtId="0" fontId="57" fillId="0" borderId="0" xfId="0" applyFont="1" applyFill="1" applyBorder="1" applyAlignment="1">
      <alignment vertical="center" wrapText="1"/>
    </xf>
    <xf numFmtId="4" fontId="51" fillId="0" borderId="0" xfId="0" applyNumberFormat="1" applyFont="1" applyAlignment="1">
      <alignment vertical="center" wrapText="1"/>
    </xf>
    <xf numFmtId="0" fontId="24" fillId="0" borderId="0" xfId="0" applyFont="1" applyFill="1" applyBorder="1" applyAlignment="1">
      <alignment horizontal="left" vertical="center" wrapText="1"/>
    </xf>
    <xf numFmtId="0" fontId="26" fillId="0" borderId="0" xfId="0" applyFont="1" applyFill="1" applyBorder="1" applyAlignment="1">
      <alignment vertical="center" wrapText="1"/>
    </xf>
    <xf numFmtId="166" fontId="24" fillId="0" borderId="0" xfId="1" applyFont="1" applyAlignment="1">
      <alignment horizontal="center" vertical="center" wrapText="1"/>
    </xf>
    <xf numFmtId="178" fontId="3" fillId="0" borderId="0" xfId="18" applyNumberFormat="1"/>
    <xf numFmtId="178" fontId="8" fillId="0" borderId="0" xfId="19" applyNumberFormat="1" applyFont="1" applyAlignment="1">
      <alignment vertical="center"/>
    </xf>
    <xf numFmtId="0" fontId="70" fillId="0" borderId="45" xfId="0" applyFont="1" applyBorder="1" applyAlignment="1">
      <alignment vertical="center" wrapText="1"/>
    </xf>
    <xf numFmtId="0" fontId="70" fillId="0" borderId="46" xfId="0" applyFont="1" applyBorder="1" applyAlignment="1">
      <alignment horizontal="center" vertical="center" wrapText="1"/>
    </xf>
    <xf numFmtId="0" fontId="70" fillId="0" borderId="46" xfId="0" applyFont="1" applyBorder="1" applyAlignment="1">
      <alignment vertical="center" wrapText="1"/>
    </xf>
    <xf numFmtId="0" fontId="69" fillId="0" borderId="46" xfId="0" applyFont="1" applyBorder="1" applyAlignment="1">
      <alignment vertical="center" wrapText="1"/>
    </xf>
    <xf numFmtId="0" fontId="70" fillId="0" borderId="52" xfId="0" applyFont="1" applyBorder="1" applyAlignment="1">
      <alignment vertical="center" wrapText="1"/>
    </xf>
    <xf numFmtId="0" fontId="69" fillId="0" borderId="45" xfId="0" applyFont="1" applyBorder="1" applyAlignment="1">
      <alignment vertical="center" wrapText="1"/>
    </xf>
    <xf numFmtId="0" fontId="69" fillId="0" borderId="46" xfId="0" applyFont="1" applyBorder="1" applyAlignment="1">
      <alignment horizontal="center" vertical="center" wrapText="1"/>
    </xf>
    <xf numFmtId="0" fontId="69" fillId="0" borderId="74" xfId="0" applyFont="1" applyBorder="1" applyAlignment="1">
      <alignment vertical="center" wrapText="1"/>
    </xf>
    <xf numFmtId="0" fontId="69" fillId="0" borderId="55" xfId="0" applyFont="1" applyBorder="1" applyAlignment="1">
      <alignment horizontal="center" vertical="center" wrapText="1"/>
    </xf>
    <xf numFmtId="0" fontId="69" fillId="0" borderId="55" xfId="0" applyFont="1" applyBorder="1" applyAlignment="1">
      <alignment vertical="center" wrapText="1"/>
    </xf>
    <xf numFmtId="0" fontId="70" fillId="0" borderId="55" xfId="0" applyFont="1" applyBorder="1" applyAlignment="1">
      <alignment vertical="center" wrapText="1"/>
    </xf>
    <xf numFmtId="0" fontId="20" fillId="0" borderId="15" xfId="0" applyFont="1" applyFill="1" applyBorder="1" applyAlignment="1">
      <alignment horizontal="right" vertical="center"/>
    </xf>
    <xf numFmtId="0" fontId="20" fillId="0" borderId="15" xfId="0" applyFont="1" applyFill="1" applyBorder="1" applyAlignment="1">
      <alignment vertical="center"/>
    </xf>
    <xf numFmtId="9" fontId="20" fillId="0" borderId="15" xfId="2" applyFont="1" applyFill="1" applyBorder="1" applyAlignment="1">
      <alignment vertical="center"/>
    </xf>
    <xf numFmtId="9" fontId="20" fillId="0" borderId="15" xfId="2" applyFont="1" applyFill="1" applyBorder="1" applyAlignment="1">
      <alignment horizontal="center" vertical="center"/>
    </xf>
    <xf numFmtId="166" fontId="20" fillId="0" borderId="15" xfId="1" applyFont="1" applyFill="1" applyBorder="1" applyAlignment="1">
      <alignment vertical="center"/>
    </xf>
    <xf numFmtId="0" fontId="20" fillId="0" borderId="12" xfId="0" applyFont="1" applyFill="1" applyBorder="1" applyAlignment="1">
      <alignment vertical="center"/>
    </xf>
    <xf numFmtId="0" fontId="20" fillId="0" borderId="16" xfId="0" applyFont="1" applyFill="1" applyBorder="1" applyAlignment="1">
      <alignment vertical="center"/>
    </xf>
    <xf numFmtId="0" fontId="72" fillId="0" borderId="0" xfId="14" applyFont="1" applyProtection="1"/>
    <xf numFmtId="0" fontId="17" fillId="0" borderId="0" xfId="0" applyFont="1"/>
    <xf numFmtId="166" fontId="11" fillId="0" borderId="19" xfId="1" applyFont="1" applyBorder="1" applyAlignment="1">
      <alignment horizontal="right" vertical="center" wrapText="1"/>
    </xf>
    <xf numFmtId="0" fontId="11" fillId="0" borderId="0" xfId="3" applyFont="1"/>
    <xf numFmtId="0" fontId="2" fillId="0" borderId="0" xfId="29"/>
    <xf numFmtId="0" fontId="24" fillId="0" borderId="0" xfId="29" applyFont="1" applyAlignment="1">
      <alignment horizontal="justify" vertical="center"/>
    </xf>
    <xf numFmtId="0" fontId="56" fillId="0" borderId="0" xfId="3" applyFont="1" applyFill="1" applyBorder="1" applyAlignment="1">
      <alignment vertical="center" wrapText="1"/>
    </xf>
    <xf numFmtId="10" fontId="56" fillId="0" borderId="0" xfId="3" applyNumberFormat="1" applyFont="1" applyFill="1" applyBorder="1" applyAlignment="1">
      <alignment vertical="center" wrapText="1"/>
    </xf>
    <xf numFmtId="0" fontId="56" fillId="0" borderId="0" xfId="3" applyFont="1" applyFill="1" applyBorder="1" applyAlignment="1">
      <alignment horizontal="center" vertical="center" wrapText="1"/>
    </xf>
    <xf numFmtId="0" fontId="56" fillId="0" borderId="0" xfId="29" applyFont="1" applyFill="1" applyBorder="1" applyAlignment="1">
      <alignment horizontal="center" vertical="center" wrapText="1"/>
    </xf>
    <xf numFmtId="0" fontId="27" fillId="0" borderId="0" xfId="3" applyFont="1" applyFill="1" applyBorder="1" applyAlignment="1">
      <alignment horizontal="center" vertical="center" wrapText="1"/>
    </xf>
    <xf numFmtId="0" fontId="24" fillId="0" borderId="0" xfId="29" applyFont="1" applyAlignment="1">
      <alignment horizontal="center" vertical="center"/>
    </xf>
    <xf numFmtId="0" fontId="24" fillId="0" borderId="0" xfId="29" applyFont="1" applyAlignment="1">
      <alignment vertical="center"/>
    </xf>
    <xf numFmtId="10" fontId="24" fillId="0" borderId="0" xfId="29" applyNumberFormat="1" applyFont="1" applyAlignment="1">
      <alignment vertical="center"/>
    </xf>
    <xf numFmtId="0" fontId="57" fillId="0" borderId="0" xfId="25" applyNumberFormat="1" applyFont="1" applyFill="1" applyBorder="1" applyAlignment="1" applyProtection="1">
      <alignment horizontal="center" vertical="center" wrapText="1"/>
      <protection locked="0"/>
    </xf>
    <xf numFmtId="0" fontId="57" fillId="0" borderId="0" xfId="29" applyFont="1" applyFill="1" applyBorder="1" applyAlignment="1">
      <alignment horizontal="left" vertical="center" wrapText="1"/>
    </xf>
    <xf numFmtId="3" fontId="57" fillId="0" borderId="0" xfId="25" applyNumberFormat="1" applyFont="1" applyFill="1" applyBorder="1" applyAlignment="1" applyProtection="1">
      <alignment horizontal="center" vertical="center" wrapText="1"/>
      <protection locked="0"/>
    </xf>
    <xf numFmtId="0" fontId="57" fillId="0" borderId="0" xfId="29" applyFont="1" applyFill="1" applyBorder="1" applyAlignment="1">
      <alignment horizontal="center" vertical="center" wrapText="1"/>
    </xf>
    <xf numFmtId="0" fontId="57" fillId="0" borderId="0" xfId="3" applyFont="1" applyFill="1" applyBorder="1" applyAlignment="1">
      <alignment horizontal="center" vertical="center" wrapText="1"/>
    </xf>
    <xf numFmtId="9" fontId="57" fillId="0" borderId="0" xfId="26" applyFont="1" applyFill="1" applyBorder="1" applyAlignment="1">
      <alignment horizontal="center" vertical="center" wrapText="1"/>
    </xf>
    <xf numFmtId="17" fontId="57" fillId="0" borderId="0" xfId="29" applyNumberFormat="1" applyFont="1" applyFill="1" applyBorder="1" applyAlignment="1">
      <alignment horizontal="center" vertical="center" wrapText="1"/>
    </xf>
    <xf numFmtId="14" fontId="57" fillId="0" borderId="0" xfId="27" applyNumberFormat="1" applyFont="1" applyFill="1" applyBorder="1" applyAlignment="1" applyProtection="1">
      <alignment horizontal="center" vertical="center" wrapText="1"/>
    </xf>
    <xf numFmtId="0" fontId="56" fillId="0" borderId="0" xfId="29" applyFont="1" applyFill="1" applyAlignment="1">
      <alignment vertical="center" wrapText="1"/>
    </xf>
    <xf numFmtId="0" fontId="56" fillId="0" borderId="0" xfId="29" applyFont="1" applyFill="1" applyBorder="1" applyAlignment="1">
      <alignment vertical="center" wrapText="1"/>
    </xf>
    <xf numFmtId="0" fontId="24" fillId="0" borderId="0" xfId="29" applyFont="1" applyAlignment="1">
      <alignment horizontal="center" vertical="center" wrapText="1"/>
    </xf>
    <xf numFmtId="176" fontId="24" fillId="0" borderId="0" xfId="69" applyNumberFormat="1" applyFont="1" applyAlignment="1">
      <alignment vertical="center" wrapText="1"/>
    </xf>
    <xf numFmtId="10" fontId="24" fillId="0" borderId="0" xfId="29" applyNumberFormat="1" applyFont="1" applyAlignment="1">
      <alignment vertical="center" wrapText="1"/>
    </xf>
    <xf numFmtId="176" fontId="27" fillId="0" borderId="0" xfId="69" applyNumberFormat="1" applyFont="1" applyAlignment="1">
      <alignment horizontal="right" vertical="center" wrapText="1"/>
    </xf>
    <xf numFmtId="0" fontId="57" fillId="0" borderId="0" xfId="29" applyFont="1" applyAlignment="1">
      <alignment vertical="center" wrapText="1"/>
    </xf>
    <xf numFmtId="4" fontId="51" fillId="0" borderId="0" xfId="29" applyNumberFormat="1" applyFont="1" applyAlignment="1">
      <alignment vertical="center" wrapText="1"/>
    </xf>
    <xf numFmtId="0" fontId="26" fillId="0" borderId="0" xfId="29" applyFont="1" applyAlignment="1">
      <alignment horizontal="center" vertical="center" wrapText="1"/>
    </xf>
    <xf numFmtId="0" fontId="22" fillId="0" borderId="0" xfId="29" applyFont="1" applyAlignment="1">
      <alignment horizontal="justify" vertical="center"/>
    </xf>
    <xf numFmtId="0" fontId="62" fillId="0" borderId="0" xfId="29" applyFont="1" applyAlignment="1">
      <alignment horizontal="left" vertical="center"/>
    </xf>
    <xf numFmtId="0" fontId="64" fillId="0" borderId="0" xfId="29" applyFont="1" applyAlignment="1">
      <alignment horizontal="justify" vertical="center"/>
    </xf>
    <xf numFmtId="0" fontId="61" fillId="0" borderId="0" xfId="29" applyFont="1" applyAlignment="1">
      <alignment vertical="center"/>
    </xf>
    <xf numFmtId="0" fontId="63" fillId="0" borderId="0" xfId="29" applyFont="1" applyAlignment="1">
      <alignment horizontal="left" vertical="center"/>
    </xf>
    <xf numFmtId="0" fontId="24" fillId="0" borderId="0" xfId="29" applyFont="1" applyBorder="1" applyAlignment="1">
      <alignment vertical="center"/>
    </xf>
    <xf numFmtId="0" fontId="24" fillId="0" borderId="0" xfId="29" applyFont="1" applyFill="1" applyBorder="1" applyAlignment="1">
      <alignment vertical="center"/>
    </xf>
    <xf numFmtId="0" fontId="24" fillId="0" borderId="0" xfId="29" applyFont="1" applyFill="1" applyBorder="1" applyAlignment="1">
      <alignment vertical="center" wrapText="1"/>
    </xf>
    <xf numFmtId="0" fontId="62" fillId="0" borderId="0" xfId="29" applyFont="1" applyFill="1" applyAlignment="1">
      <alignment horizontal="left" vertical="center"/>
    </xf>
    <xf numFmtId="0" fontId="56" fillId="12" borderId="0" xfId="29" applyFont="1" applyFill="1" applyBorder="1" applyAlignment="1">
      <alignment horizontal="center" vertical="center" wrapText="1"/>
    </xf>
    <xf numFmtId="0" fontId="56" fillId="12" borderId="0" xfId="29" applyFont="1" applyFill="1" applyAlignment="1">
      <alignment vertical="center" wrapText="1"/>
    </xf>
    <xf numFmtId="0" fontId="65" fillId="0" borderId="0" xfId="29" applyFont="1" applyAlignment="1">
      <alignment horizontal="center" vertical="center" wrapText="1"/>
    </xf>
    <xf numFmtId="0" fontId="62" fillId="0" borderId="0" xfId="29" applyFont="1" applyBorder="1" applyAlignment="1">
      <alignment horizontal="left" vertical="center"/>
    </xf>
    <xf numFmtId="0" fontId="61" fillId="0" borderId="0" xfId="29" applyFont="1" applyBorder="1" applyAlignment="1">
      <alignment vertical="center"/>
    </xf>
    <xf numFmtId="0" fontId="62" fillId="0" borderId="0" xfId="29" applyFont="1" applyFill="1" applyBorder="1" applyAlignment="1">
      <alignment horizontal="left" vertical="center"/>
    </xf>
    <xf numFmtId="0" fontId="24" fillId="0" borderId="0" xfId="29" applyFont="1" applyFill="1" applyAlignment="1">
      <alignment vertical="center"/>
    </xf>
    <xf numFmtId="0" fontId="63" fillId="0" borderId="0" xfId="29" applyFont="1" applyFill="1" applyBorder="1" applyAlignment="1">
      <alignment horizontal="left" vertical="center"/>
    </xf>
    <xf numFmtId="0" fontId="25" fillId="0" borderId="28" xfId="29" applyFont="1" applyFill="1" applyBorder="1" applyAlignment="1">
      <alignment horizontal="left" vertical="center"/>
    </xf>
    <xf numFmtId="0" fontId="24" fillId="0" borderId="28" xfId="29" applyFont="1" applyFill="1" applyBorder="1" applyAlignment="1">
      <alignment vertical="center"/>
    </xf>
    <xf numFmtId="0" fontId="56" fillId="27" borderId="0" xfId="29" applyFont="1" applyFill="1" applyAlignment="1">
      <alignment vertical="center" wrapText="1"/>
    </xf>
    <xf numFmtId="0" fontId="56" fillId="27" borderId="0" xfId="29" applyFont="1" applyFill="1" applyBorder="1" applyAlignment="1">
      <alignment vertical="center" wrapText="1"/>
    </xf>
    <xf numFmtId="0" fontId="8" fillId="0" borderId="0" xfId="14" applyFont="1" applyFill="1" applyBorder="1" applyAlignment="1">
      <alignment vertical="center" wrapText="1"/>
    </xf>
    <xf numFmtId="4" fontId="8" fillId="0" borderId="0" xfId="14" applyNumberFormat="1" applyFont="1" applyFill="1" applyBorder="1" applyAlignment="1">
      <alignment vertical="center" wrapText="1"/>
    </xf>
    <xf numFmtId="10" fontId="8" fillId="0" borderId="0" xfId="14" applyNumberFormat="1" applyFont="1" applyFill="1" applyBorder="1" applyAlignment="1">
      <alignment vertical="center" wrapText="1"/>
    </xf>
    <xf numFmtId="0" fontId="8" fillId="0" borderId="0" xfId="14" applyFont="1" applyFill="1" applyBorder="1" applyAlignment="1">
      <alignment horizontal="center" vertical="center" wrapText="1"/>
    </xf>
    <xf numFmtId="10" fontId="8" fillId="0" borderId="0" xfId="14" applyNumberFormat="1" applyFont="1" applyFill="1" applyBorder="1" applyAlignment="1">
      <alignment horizontal="center" vertical="center" wrapText="1"/>
    </xf>
    <xf numFmtId="0" fontId="24" fillId="0" borderId="0" xfId="29" applyFont="1" applyAlignment="1">
      <alignment vertical="center" wrapText="1"/>
    </xf>
    <xf numFmtId="176" fontId="26" fillId="0" borderId="0" xfId="69" applyNumberFormat="1" applyFont="1" applyFill="1" applyBorder="1" applyAlignment="1">
      <alignment vertical="center" wrapText="1"/>
    </xf>
    <xf numFmtId="43" fontId="24" fillId="0" borderId="0" xfId="69" applyFont="1" applyAlignment="1">
      <alignment horizontal="center" vertical="center" wrapText="1"/>
    </xf>
    <xf numFmtId="176" fontId="24" fillId="0" borderId="0" xfId="29" applyNumberFormat="1" applyFont="1" applyAlignment="1">
      <alignment vertical="center" wrapText="1"/>
    </xf>
    <xf numFmtId="43" fontId="24" fillId="0" borderId="0" xfId="29" applyNumberFormat="1" applyFont="1" applyAlignment="1">
      <alignment vertical="center" wrapText="1"/>
    </xf>
    <xf numFmtId="0" fontId="24" fillId="0" borderId="0" xfId="29" applyFont="1" applyAlignment="1">
      <alignment horizontal="right" vertical="center" wrapText="1"/>
    </xf>
    <xf numFmtId="166" fontId="10" fillId="0" borderId="0" xfId="1" applyFill="1" applyBorder="1" applyAlignment="1">
      <alignment vertical="center" wrapText="1"/>
    </xf>
    <xf numFmtId="2" fontId="10" fillId="0" borderId="0" xfId="1" applyNumberFormat="1" applyAlignment="1">
      <alignment horizontal="center" vertical="center"/>
    </xf>
    <xf numFmtId="2" fontId="10" fillId="0" borderId="28" xfId="1" applyNumberFormat="1" applyBorder="1" applyAlignment="1">
      <alignment horizontal="center" vertical="center"/>
    </xf>
    <xf numFmtId="2" fontId="10" fillId="0" borderId="0" xfId="1" applyNumberFormat="1" applyFill="1" applyAlignment="1">
      <alignment horizontal="center" vertical="center" wrapText="1"/>
    </xf>
    <xf numFmtId="2" fontId="10" fillId="0" borderId="0" xfId="1" applyNumberFormat="1" applyFill="1" applyBorder="1" applyAlignment="1">
      <alignment horizontal="center" vertical="center" wrapText="1"/>
    </xf>
    <xf numFmtId="2" fontId="10" fillId="0" borderId="0" xfId="1" applyNumberFormat="1" applyFill="1" applyBorder="1" applyAlignment="1">
      <alignment vertical="center" wrapText="1"/>
    </xf>
    <xf numFmtId="2" fontId="10" fillId="0" borderId="0" xfId="1" applyNumberFormat="1" applyAlignment="1">
      <alignment vertical="center" wrapText="1"/>
    </xf>
    <xf numFmtId="2" fontId="10" fillId="0" borderId="0" xfId="1" applyNumberFormat="1"/>
    <xf numFmtId="2" fontId="10" fillId="0" borderId="0" xfId="1" applyNumberFormat="1" applyAlignment="1">
      <alignment horizontal="center" vertical="center" wrapText="1"/>
    </xf>
    <xf numFmtId="175" fontId="3" fillId="0" borderId="0" xfId="18" applyNumberFormat="1"/>
    <xf numFmtId="175" fontId="8" fillId="0" borderId="0" xfId="19" applyNumberFormat="1" applyFont="1" applyAlignment="1">
      <alignment vertical="center"/>
    </xf>
    <xf numFmtId="0" fontId="92" fillId="0" borderId="0" xfId="29" applyFont="1"/>
    <xf numFmtId="0" fontId="56" fillId="0" borderId="0" xfId="0" applyFont="1" applyAlignment="1">
      <alignment vertical="center" wrapText="1"/>
    </xf>
    <xf numFmtId="166" fontId="10" fillId="0" borderId="0" xfId="1" applyAlignment="1">
      <alignment vertical="center" wrapText="1"/>
    </xf>
    <xf numFmtId="166" fontId="10" fillId="0" borderId="0" xfId="1" applyAlignment="1">
      <alignment vertical="center"/>
    </xf>
    <xf numFmtId="166" fontId="10" fillId="0" borderId="0" xfId="1" applyAlignment="1">
      <alignment horizontal="right" vertical="center" wrapText="1"/>
    </xf>
    <xf numFmtId="166" fontId="10" fillId="0" borderId="0" xfId="1" applyAlignment="1">
      <alignment horizontal="center" vertical="center" wrapText="1"/>
    </xf>
    <xf numFmtId="166" fontId="11" fillId="0" borderId="0" xfId="1" applyFont="1" applyFill="1" applyBorder="1" applyAlignment="1">
      <alignment vertical="center" wrapText="1"/>
    </xf>
    <xf numFmtId="166" fontId="11" fillId="0" borderId="0" xfId="1" applyFont="1" applyAlignment="1">
      <alignment vertical="center" wrapText="1"/>
    </xf>
    <xf numFmtId="0" fontId="22" fillId="0" borderId="0" xfId="18" applyFont="1" applyFill="1" applyAlignment="1">
      <alignment horizontal="left"/>
    </xf>
    <xf numFmtId="3" fontId="8" fillId="0" borderId="0" xfId="19" applyNumberFormat="1" applyFont="1" applyFill="1" applyAlignment="1">
      <alignment horizontal="center" vertical="center"/>
    </xf>
    <xf numFmtId="171" fontId="22" fillId="0" borderId="0" xfId="18" applyNumberFormat="1" applyFont="1" applyAlignment="1">
      <alignment horizontal="center" vertical="center"/>
    </xf>
    <xf numFmtId="171" fontId="23" fillId="0" borderId="0" xfId="18" applyNumberFormat="1" applyFont="1" applyAlignment="1">
      <alignment horizontal="center" vertical="center"/>
    </xf>
    <xf numFmtId="171" fontId="8" fillId="0" borderId="0" xfId="19" applyNumberFormat="1" applyFont="1" applyAlignment="1">
      <alignment horizontal="center" vertical="center"/>
    </xf>
    <xf numFmtId="171" fontId="0" fillId="0" borderId="0" xfId="0" applyNumberFormat="1" applyAlignment="1">
      <alignment horizontal="center"/>
    </xf>
    <xf numFmtId="0" fontId="17" fillId="19" borderId="22" xfId="0" applyFont="1" applyFill="1" applyBorder="1" applyAlignment="1">
      <alignment horizontal="center" vertical="center" wrapText="1"/>
    </xf>
    <xf numFmtId="0" fontId="17" fillId="19" borderId="57" xfId="0" applyFont="1" applyFill="1" applyBorder="1" applyAlignment="1">
      <alignment horizontal="center" vertical="center" wrapText="1"/>
    </xf>
    <xf numFmtId="9" fontId="17" fillId="19" borderId="23" xfId="2" applyFont="1" applyFill="1" applyBorder="1" applyAlignment="1">
      <alignment horizontal="center" vertical="center" wrapText="1"/>
    </xf>
    <xf numFmtId="0" fontId="17" fillId="19" borderId="87" xfId="0" applyFont="1" applyFill="1" applyBorder="1" applyAlignment="1">
      <alignment horizontal="center" vertical="center" wrapText="1"/>
    </xf>
    <xf numFmtId="175" fontId="20" fillId="0" borderId="15" xfId="0" applyNumberFormat="1" applyFont="1" applyFill="1" applyBorder="1" applyAlignment="1">
      <alignment horizontal="center" vertical="center"/>
    </xf>
    <xf numFmtId="175" fontId="20" fillId="0" borderId="85" xfId="0" applyNumberFormat="1" applyFont="1" applyFill="1" applyBorder="1" applyAlignment="1">
      <alignment horizontal="center" vertical="center"/>
    </xf>
    <xf numFmtId="0" fontId="11" fillId="7" borderId="93" xfId="0" applyFont="1" applyFill="1" applyBorder="1" applyAlignment="1">
      <alignment horizontal="left" vertical="center" wrapText="1"/>
    </xf>
    <xf numFmtId="0" fontId="10" fillId="0" borderId="93" xfId="0" applyFont="1" applyFill="1" applyBorder="1" applyAlignment="1">
      <alignment horizontal="left" vertical="center" wrapText="1"/>
    </xf>
    <xf numFmtId="0" fontId="11" fillId="6" borderId="35" xfId="0" applyFont="1" applyFill="1" applyBorder="1" applyAlignment="1">
      <alignment horizontal="left" vertical="center" wrapText="1"/>
    </xf>
    <xf numFmtId="0" fontId="11" fillId="0" borderId="93" xfId="0" applyFont="1" applyFill="1" applyBorder="1" applyAlignment="1">
      <alignment horizontal="left" vertical="center" wrapText="1"/>
    </xf>
    <xf numFmtId="0" fontId="11" fillId="11" borderId="60" xfId="0" applyFont="1" applyFill="1" applyBorder="1" applyAlignment="1">
      <alignment horizontal="left" vertical="center" wrapText="1"/>
    </xf>
    <xf numFmtId="0" fontId="11" fillId="20" borderId="60" xfId="0" applyFont="1" applyFill="1" applyBorder="1" applyAlignment="1">
      <alignment horizontal="left" vertical="center" wrapText="1"/>
    </xf>
    <xf numFmtId="166" fontId="11" fillId="21" borderId="60" xfId="1" applyFont="1" applyFill="1" applyBorder="1" applyAlignment="1">
      <alignment horizontal="left" vertical="center" wrapText="1"/>
    </xf>
    <xf numFmtId="175" fontId="11" fillId="15" borderId="5" xfId="1" applyNumberFormat="1" applyFont="1" applyFill="1" applyBorder="1" applyAlignment="1">
      <alignment horizontal="center" vertical="center" wrapText="1"/>
    </xf>
    <xf numFmtId="175" fontId="11" fillId="15" borderId="14" xfId="1" applyNumberFormat="1" applyFont="1" applyFill="1" applyBorder="1" applyAlignment="1">
      <alignment horizontal="center" vertical="center" wrapText="1"/>
    </xf>
    <xf numFmtId="175" fontId="11" fillId="6" borderId="5" xfId="0" applyNumberFormat="1" applyFont="1" applyFill="1" applyBorder="1" applyAlignment="1">
      <alignment horizontal="center" vertical="center" wrapText="1"/>
    </xf>
    <xf numFmtId="175" fontId="11" fillId="6" borderId="14" xfId="0" applyNumberFormat="1" applyFont="1" applyFill="1" applyBorder="1" applyAlignment="1">
      <alignment horizontal="center" vertical="center" wrapText="1"/>
    </xf>
    <xf numFmtId="175" fontId="11" fillId="7" borderId="5" xfId="0" applyNumberFormat="1" applyFont="1" applyFill="1" applyBorder="1" applyAlignment="1">
      <alignment horizontal="center" vertical="center" wrapText="1"/>
    </xf>
    <xf numFmtId="175" fontId="11" fillId="7" borderId="14" xfId="0" applyNumberFormat="1" applyFont="1" applyFill="1" applyBorder="1" applyAlignment="1">
      <alignment horizontal="center" vertical="center" wrapText="1"/>
    </xf>
    <xf numFmtId="175" fontId="10" fillId="0" borderId="5" xfId="0" applyNumberFormat="1" applyFont="1" applyFill="1" applyBorder="1" applyAlignment="1">
      <alignment horizontal="center" vertical="center" wrapText="1"/>
    </xf>
    <xf numFmtId="175" fontId="10" fillId="0" borderId="14" xfId="0" applyNumberFormat="1" applyFont="1" applyFill="1" applyBorder="1" applyAlignment="1">
      <alignment horizontal="center" vertical="center" wrapText="1"/>
    </xf>
    <xf numFmtId="175" fontId="11" fillId="11" borderId="5" xfId="0" applyNumberFormat="1" applyFont="1" applyFill="1" applyBorder="1" applyAlignment="1">
      <alignment horizontal="center" vertical="center" wrapText="1"/>
    </xf>
    <xf numFmtId="175" fontId="11" fillId="11" borderId="14" xfId="0" applyNumberFormat="1" applyFont="1" applyFill="1" applyBorder="1" applyAlignment="1">
      <alignment horizontal="center" vertical="center" wrapText="1"/>
    </xf>
    <xf numFmtId="175" fontId="11" fillId="20" borderId="5" xfId="0" applyNumberFormat="1" applyFont="1" applyFill="1" applyBorder="1" applyAlignment="1">
      <alignment horizontal="center" vertical="center" wrapText="1"/>
    </xf>
    <xf numFmtId="175" fontId="11" fillId="20" borderId="14" xfId="0" applyNumberFormat="1" applyFont="1" applyFill="1" applyBorder="1" applyAlignment="1">
      <alignment horizontal="center" vertical="center" wrapText="1"/>
    </xf>
    <xf numFmtId="175" fontId="11" fillId="21" borderId="5" xfId="1" applyNumberFormat="1" applyFont="1" applyFill="1" applyBorder="1" applyAlignment="1">
      <alignment horizontal="center" vertical="center" wrapText="1"/>
    </xf>
    <xf numFmtId="175" fontId="11" fillId="21" borderId="14" xfId="1" applyNumberFormat="1" applyFont="1" applyFill="1" applyBorder="1" applyAlignment="1">
      <alignment horizontal="center" vertical="center" wrapText="1"/>
    </xf>
    <xf numFmtId="0" fontId="11" fillId="0" borderId="0" xfId="0" applyFont="1"/>
    <xf numFmtId="0" fontId="10" fillId="0" borderId="0" xfId="0" applyFont="1"/>
    <xf numFmtId="0" fontId="11" fillId="0" borderId="5" xfId="0" applyFont="1" applyFill="1" applyBorder="1" applyAlignment="1" applyProtection="1">
      <alignment horizontal="right" vertical="center" wrapText="1"/>
    </xf>
    <xf numFmtId="0" fontId="10" fillId="0" borderId="24"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179" fontId="11" fillId="0" borderId="14" xfId="0" applyNumberFormat="1" applyFont="1" applyFill="1" applyBorder="1" applyAlignment="1">
      <alignment horizontal="center" vertical="top" wrapText="1"/>
    </xf>
    <xf numFmtId="0" fontId="92" fillId="0" borderId="0" xfId="29" applyFont="1" applyFill="1"/>
    <xf numFmtId="10" fontId="0" fillId="0" borderId="0" xfId="2" applyNumberFormat="1" applyFont="1"/>
    <xf numFmtId="9" fontId="11" fillId="6" borderId="14" xfId="0" applyNumberFormat="1" applyFont="1" applyFill="1" applyBorder="1" applyAlignment="1">
      <alignment horizontal="center" vertical="center"/>
    </xf>
    <xf numFmtId="9" fontId="11" fillId="15" borderId="14" xfId="2" applyFont="1" applyFill="1" applyBorder="1" applyAlignment="1" applyProtection="1">
      <alignment horizontal="center" vertical="center" wrapText="1"/>
    </xf>
    <xf numFmtId="9" fontId="11" fillId="6" borderId="14" xfId="2" applyFont="1" applyFill="1" applyBorder="1" applyAlignment="1">
      <alignment horizontal="center" vertical="center" wrapText="1"/>
    </xf>
    <xf numFmtId="9" fontId="11" fillId="7" borderId="14" xfId="2" applyFont="1" applyFill="1" applyBorder="1" applyAlignment="1">
      <alignment horizontal="center" vertical="center" wrapText="1"/>
    </xf>
    <xf numFmtId="9" fontId="11" fillId="0" borderId="12" xfId="2" applyFont="1" applyFill="1" applyBorder="1" applyAlignment="1">
      <alignment horizontal="center" vertical="center"/>
    </xf>
    <xf numFmtId="0" fontId="95" fillId="0" borderId="12" xfId="0" applyFont="1" applyFill="1" applyBorder="1" applyAlignment="1">
      <alignment vertical="center"/>
    </xf>
    <xf numFmtId="0" fontId="94" fillId="0" borderId="12" xfId="0" applyFont="1" applyFill="1" applyBorder="1" applyAlignment="1">
      <alignment vertical="center"/>
    </xf>
    <xf numFmtId="166" fontId="95" fillId="0" borderId="12" xfId="1" applyFont="1" applyFill="1" applyBorder="1" applyAlignment="1">
      <alignment vertical="center"/>
    </xf>
    <xf numFmtId="0" fontId="20" fillId="0" borderId="0" xfId="0" applyFont="1" applyBorder="1" applyAlignment="1">
      <alignment horizontal="center" vertical="center"/>
    </xf>
    <xf numFmtId="175" fontId="17" fillId="19" borderId="5" xfId="0" applyNumberFormat="1" applyFont="1" applyFill="1" applyBorder="1" applyAlignment="1">
      <alignment horizontal="center" vertical="center" wrapText="1"/>
    </xf>
    <xf numFmtId="175" fontId="17" fillId="19" borderId="14" xfId="0" applyNumberFormat="1" applyFont="1" applyFill="1" applyBorder="1" applyAlignment="1">
      <alignment horizontal="center" vertical="center" wrapText="1"/>
    </xf>
    <xf numFmtId="0" fontId="11" fillId="6" borderId="95" xfId="0" applyFont="1" applyFill="1" applyBorder="1" applyAlignment="1">
      <alignment horizontal="right" vertical="center"/>
    </xf>
    <xf numFmtId="166" fontId="11" fillId="6" borderId="95" xfId="1" applyFont="1" applyFill="1" applyBorder="1" applyAlignment="1">
      <alignment vertical="center" wrapText="1"/>
    </xf>
    <xf numFmtId="0" fontId="11" fillId="6" borderId="33" xfId="0" applyFont="1" applyFill="1" applyBorder="1" applyAlignment="1">
      <alignment horizontal="left" vertical="center" wrapText="1"/>
    </xf>
    <xf numFmtId="0" fontId="17" fillId="2" borderId="97" xfId="0" applyFont="1" applyFill="1" applyBorder="1" applyAlignment="1">
      <alignment horizontal="left" vertical="center" wrapText="1"/>
    </xf>
    <xf numFmtId="175" fontId="17" fillId="2" borderId="26" xfId="0" applyNumberFormat="1" applyFont="1" applyFill="1" applyBorder="1" applyAlignment="1">
      <alignment horizontal="center" vertical="center" wrapText="1"/>
    </xf>
    <xf numFmtId="175" fontId="17" fillId="2" borderId="9" xfId="0" applyNumberFormat="1" applyFont="1" applyFill="1" applyBorder="1" applyAlignment="1">
      <alignment horizontal="center" vertical="center" wrapText="1"/>
    </xf>
    <xf numFmtId="0" fontId="17" fillId="19" borderId="95" xfId="0" applyFont="1" applyFill="1" applyBorder="1" applyAlignment="1">
      <alignment horizontal="center" vertical="center" wrapText="1"/>
    </xf>
    <xf numFmtId="9" fontId="17" fillId="19" borderId="64" xfId="2" applyFont="1" applyFill="1" applyBorder="1" applyAlignment="1">
      <alignment horizontal="center" vertical="center" wrapText="1"/>
    </xf>
    <xf numFmtId="9" fontId="11" fillId="15" borderId="62" xfId="2" applyFont="1" applyFill="1" applyBorder="1" applyAlignment="1" applyProtection="1">
      <alignment horizontal="center" vertical="center" wrapText="1"/>
    </xf>
    <xf numFmtId="9" fontId="11" fillId="6" borderId="62" xfId="2" applyFont="1" applyFill="1" applyBorder="1" applyAlignment="1">
      <alignment horizontal="center" vertical="center" wrapText="1"/>
    </xf>
    <xf numFmtId="9" fontId="11" fillId="7" borderId="62" xfId="2" applyFont="1" applyFill="1" applyBorder="1" applyAlignment="1">
      <alignment horizontal="center" vertical="center"/>
    </xf>
    <xf numFmtId="9" fontId="10" fillId="0" borderId="62" xfId="2" applyFont="1" applyFill="1" applyBorder="1" applyAlignment="1">
      <alignment horizontal="center" vertical="center"/>
    </xf>
    <xf numFmtId="9" fontId="11" fillId="0" borderId="62" xfId="2" applyFont="1" applyFill="1" applyBorder="1" applyAlignment="1">
      <alignment horizontal="center" vertical="center"/>
    </xf>
    <xf numFmtId="9" fontId="11" fillId="11" borderId="62" xfId="2" applyFont="1" applyFill="1" applyBorder="1" applyAlignment="1">
      <alignment horizontal="center" vertical="center" wrapText="1"/>
    </xf>
    <xf numFmtId="9" fontId="11" fillId="20" borderId="62" xfId="2" applyFont="1" applyFill="1" applyBorder="1" applyAlignment="1">
      <alignment horizontal="center" vertical="center" wrapText="1"/>
    </xf>
    <xf numFmtId="9" fontId="11" fillId="21" borderId="62" xfId="2" applyFont="1" applyFill="1" applyBorder="1" applyAlignment="1">
      <alignment horizontal="center" vertical="center" wrapText="1"/>
    </xf>
    <xf numFmtId="9" fontId="11" fillId="6" borderId="62" xfId="2" applyFont="1" applyFill="1" applyBorder="1" applyAlignment="1">
      <alignment horizontal="center" vertical="center"/>
    </xf>
    <xf numFmtId="9" fontId="17" fillId="2" borderId="63" xfId="0" applyNumberFormat="1" applyFont="1" applyFill="1" applyBorder="1" applyAlignment="1">
      <alignment horizontal="center" vertical="center" wrapText="1"/>
    </xf>
    <xf numFmtId="9" fontId="17" fillId="19" borderId="95" xfId="2" applyFont="1" applyFill="1" applyBorder="1" applyAlignment="1">
      <alignment horizontal="center" vertical="center" wrapText="1"/>
    </xf>
    <xf numFmtId="9" fontId="17" fillId="2" borderId="98" xfId="0" applyNumberFormat="1" applyFont="1" applyFill="1" applyBorder="1" applyAlignment="1">
      <alignment horizontal="center" vertical="center" wrapText="1"/>
    </xf>
    <xf numFmtId="9" fontId="17" fillId="19" borderId="65" xfId="2" applyFont="1" applyFill="1" applyBorder="1" applyAlignment="1">
      <alignment horizontal="center" vertical="center" wrapText="1"/>
    </xf>
    <xf numFmtId="9" fontId="11" fillId="15" borderId="64" xfId="2" applyFont="1" applyFill="1" applyBorder="1" applyAlignment="1" applyProtection="1">
      <alignment horizontal="center" vertical="center" wrapText="1"/>
    </xf>
    <xf numFmtId="9" fontId="11" fillId="6" borderId="62" xfId="2" applyFont="1" applyFill="1" applyBorder="1" applyAlignment="1">
      <alignment horizontal="left" vertical="center" wrapText="1"/>
    </xf>
    <xf numFmtId="9" fontId="11" fillId="21" borderId="62" xfId="2" applyFont="1" applyFill="1" applyBorder="1" applyAlignment="1">
      <alignment horizontal="left" vertical="center" wrapText="1"/>
    </xf>
    <xf numFmtId="9" fontId="17" fillId="2" borderId="8" xfId="0" applyNumberFormat="1" applyFont="1" applyFill="1" applyBorder="1" applyAlignment="1">
      <alignment horizontal="center" vertical="center" wrapText="1"/>
    </xf>
    <xf numFmtId="167" fontId="11" fillId="7" borderId="62" xfId="2" applyNumberFormat="1" applyFont="1" applyFill="1" applyBorder="1" applyAlignment="1">
      <alignment horizontal="center" vertical="center"/>
    </xf>
    <xf numFmtId="0" fontId="11" fillId="14" borderId="1" xfId="0" applyFont="1" applyFill="1" applyBorder="1" applyAlignment="1">
      <alignment vertical="center" wrapText="1"/>
    </xf>
    <xf numFmtId="0" fontId="11" fillId="0" borderId="0" xfId="0" applyFont="1" applyFill="1" applyAlignment="1">
      <alignment horizontal="left" vertical="center"/>
    </xf>
    <xf numFmtId="3" fontId="11" fillId="15" borderId="5" xfId="1" applyNumberFormat="1" applyFont="1" applyFill="1" applyBorder="1" applyAlignment="1" applyProtection="1">
      <alignment horizontal="right" vertical="center" wrapText="1"/>
    </xf>
    <xf numFmtId="3" fontId="11" fillId="7" borderId="5" xfId="1" applyNumberFormat="1" applyFont="1" applyFill="1" applyBorder="1" applyAlignment="1">
      <alignment horizontal="right" vertical="center" wrapText="1"/>
    </xf>
    <xf numFmtId="3" fontId="10" fillId="0" borderId="5" xfId="1" applyNumberFormat="1" applyFont="1" applyFill="1" applyBorder="1" applyAlignment="1">
      <alignment horizontal="right" vertical="center" wrapText="1"/>
    </xf>
    <xf numFmtId="3" fontId="10" fillId="0" borderId="14" xfId="1" applyNumberFormat="1" applyFont="1" applyFill="1" applyBorder="1" applyAlignment="1" applyProtection="1">
      <alignment horizontal="right" vertical="center" wrapText="1"/>
    </xf>
    <xf numFmtId="3" fontId="11" fillId="7" borderId="14" xfId="1" applyNumberFormat="1" applyFont="1" applyFill="1" applyBorder="1" applyAlignment="1" applyProtection="1">
      <alignment horizontal="right" vertical="center" wrapText="1"/>
    </xf>
    <xf numFmtId="3" fontId="11" fillId="6" borderId="5" xfId="1" applyNumberFormat="1" applyFont="1" applyFill="1" applyBorder="1" applyAlignment="1">
      <alignment horizontal="right" vertical="center" wrapText="1"/>
    </xf>
    <xf numFmtId="3" fontId="11" fillId="11" borderId="5" xfId="1" applyNumberFormat="1" applyFont="1" applyFill="1" applyBorder="1" applyAlignment="1">
      <alignment horizontal="right" vertical="center" wrapText="1"/>
    </xf>
    <xf numFmtId="3" fontId="11" fillId="20" borderId="5" xfId="1" applyNumberFormat="1" applyFont="1" applyFill="1" applyBorder="1" applyAlignment="1">
      <alignment horizontal="right" vertical="center" wrapText="1"/>
    </xf>
    <xf numFmtId="3" fontId="11" fillId="21" borderId="5" xfId="1" applyNumberFormat="1" applyFont="1" applyFill="1" applyBorder="1" applyAlignment="1">
      <alignment horizontal="right" vertical="center" wrapText="1"/>
    </xf>
    <xf numFmtId="3" fontId="17" fillId="2" borderId="26" xfId="0" applyNumberFormat="1" applyFont="1" applyFill="1" applyBorder="1" applyAlignment="1">
      <alignment horizontal="right" vertical="center" wrapText="1"/>
    </xf>
    <xf numFmtId="3" fontId="17" fillId="2" borderId="40" xfId="0" applyNumberFormat="1" applyFont="1" applyFill="1" applyBorder="1" applyAlignment="1">
      <alignment horizontal="right" vertical="center" wrapText="1"/>
    </xf>
    <xf numFmtId="3" fontId="17" fillId="2" borderId="17" xfId="0" applyNumberFormat="1" applyFont="1" applyFill="1" applyBorder="1" applyAlignment="1">
      <alignment horizontal="right" vertical="center" wrapText="1"/>
    </xf>
    <xf numFmtId="3" fontId="20" fillId="0" borderId="89" xfId="0" applyNumberFormat="1" applyFont="1" applyFill="1" applyBorder="1" applyAlignment="1">
      <alignment horizontal="right" vertical="center"/>
    </xf>
    <xf numFmtId="3" fontId="20" fillId="0" borderId="15" xfId="0" applyNumberFormat="1" applyFont="1" applyFill="1" applyBorder="1" applyAlignment="1">
      <alignment horizontal="right" vertical="center"/>
    </xf>
    <xf numFmtId="3" fontId="20" fillId="0" borderId="90" xfId="0" applyNumberFormat="1" applyFont="1" applyFill="1" applyBorder="1" applyAlignment="1">
      <alignment horizontal="right" vertical="center"/>
    </xf>
    <xf numFmtId="3" fontId="10" fillId="0" borderId="92" xfId="1" applyNumberFormat="1" applyFont="1" applyFill="1" applyBorder="1" applyAlignment="1">
      <alignment horizontal="right" vertical="center"/>
    </xf>
    <xf numFmtId="174" fontId="11" fillId="7" borderId="5" xfId="1" applyNumberFormat="1" applyFont="1" applyFill="1" applyBorder="1" applyAlignment="1">
      <alignment horizontal="left" vertical="center" wrapText="1"/>
    </xf>
    <xf numFmtId="174" fontId="10" fillId="0" borderId="5" xfId="1" applyNumberFormat="1" applyFont="1" applyFill="1" applyBorder="1" applyAlignment="1" applyProtection="1">
      <alignment horizontal="left" vertical="center" wrapText="1"/>
    </xf>
    <xf numFmtId="174" fontId="10" fillId="0" borderId="14" xfId="1" applyNumberFormat="1" applyFont="1" applyFill="1" applyBorder="1" applyAlignment="1" applyProtection="1">
      <alignment horizontal="left" vertical="center" wrapText="1"/>
    </xf>
    <xf numFmtId="174" fontId="11" fillId="7" borderId="14" xfId="1" applyNumberFormat="1" applyFont="1" applyFill="1" applyBorder="1" applyAlignment="1" applyProtection="1">
      <alignment horizontal="left" vertical="center" wrapText="1"/>
    </xf>
    <xf numFmtId="174" fontId="11" fillId="6" borderId="5" xfId="1" applyNumberFormat="1" applyFont="1" applyFill="1" applyBorder="1" applyAlignment="1">
      <alignment horizontal="left" vertical="center" wrapText="1"/>
    </xf>
    <xf numFmtId="174" fontId="11" fillId="11" borderId="5" xfId="1" applyNumberFormat="1" applyFont="1" applyFill="1" applyBorder="1" applyAlignment="1">
      <alignment horizontal="left" vertical="center" wrapText="1"/>
    </xf>
    <xf numFmtId="165" fontId="0" fillId="0" borderId="0" xfId="0" applyNumberFormat="1"/>
    <xf numFmtId="168" fontId="0" fillId="0" borderId="0" xfId="0" applyNumberFormat="1"/>
    <xf numFmtId="166" fontId="0" fillId="0" borderId="0" xfId="0" applyNumberFormat="1"/>
    <xf numFmtId="166" fontId="26" fillId="0" borderId="0" xfId="0" applyNumberFormat="1" applyFont="1" applyFill="1" applyBorder="1" applyAlignment="1">
      <alignment vertical="center" wrapText="1"/>
    </xf>
    <xf numFmtId="0" fontId="10" fillId="0" borderId="0" xfId="0" applyFont="1" applyFill="1"/>
    <xf numFmtId="166" fontId="10" fillId="0" borderId="0" xfId="1" applyFill="1"/>
    <xf numFmtId="168" fontId="26" fillId="0" borderId="0" xfId="0" applyNumberFormat="1" applyFont="1" applyFill="1" applyBorder="1" applyAlignment="1">
      <alignment vertical="center" wrapText="1"/>
    </xf>
    <xf numFmtId="3" fontId="44" fillId="0" borderId="0" xfId="19" applyNumberFormat="1" applyFont="1" applyFill="1" applyAlignment="1">
      <alignment vertical="center"/>
    </xf>
    <xf numFmtId="0" fontId="0" fillId="0" borderId="0" xfId="0" applyFill="1"/>
    <xf numFmtId="3" fontId="9" fillId="0" borderId="0" xfId="19" applyNumberFormat="1" applyFont="1" applyFill="1" applyAlignment="1">
      <alignment vertical="center"/>
    </xf>
    <xf numFmtId="0" fontId="9" fillId="0" borderId="0" xfId="19" applyFont="1" applyFill="1" applyAlignment="1">
      <alignment vertical="center"/>
    </xf>
    <xf numFmtId="166" fontId="10" fillId="0" borderId="0" xfId="1" applyFill="1" applyBorder="1" applyAlignment="1" applyProtection="1">
      <alignment vertical="center"/>
    </xf>
    <xf numFmtId="165" fontId="24" fillId="0" borderId="0" xfId="0" applyNumberFormat="1" applyFont="1" applyFill="1" applyBorder="1" applyAlignment="1">
      <alignment vertical="center" wrapText="1"/>
    </xf>
    <xf numFmtId="0" fontId="70" fillId="7" borderId="45" xfId="0" applyFont="1" applyFill="1" applyBorder="1" applyAlignment="1">
      <alignment horizontal="left" vertical="center" wrapText="1" indent="2"/>
    </xf>
    <xf numFmtId="0" fontId="70" fillId="7" borderId="46" xfId="0" applyFont="1" applyFill="1" applyBorder="1" applyAlignment="1">
      <alignment horizontal="center" vertical="center" wrapText="1"/>
    </xf>
    <xf numFmtId="9" fontId="70" fillId="7" borderId="46" xfId="0" applyNumberFormat="1" applyFont="1" applyFill="1" applyBorder="1" applyAlignment="1">
      <alignment horizontal="center" vertical="center" wrapText="1"/>
    </xf>
    <xf numFmtId="0" fontId="70" fillId="7" borderId="46" xfId="0" applyFont="1" applyFill="1" applyBorder="1" applyAlignment="1">
      <alignment vertical="center" wrapText="1"/>
    </xf>
    <xf numFmtId="0" fontId="69" fillId="7" borderId="46" xfId="0" applyFont="1" applyFill="1" applyBorder="1" applyAlignment="1">
      <alignment vertical="center" wrapText="1"/>
    </xf>
    <xf numFmtId="43" fontId="0" fillId="0" borderId="0" xfId="0" applyNumberFormat="1"/>
    <xf numFmtId="0" fontId="10" fillId="57" borderId="0" xfId="0" applyFont="1" applyFill="1"/>
    <xf numFmtId="166" fontId="10" fillId="57" borderId="0" xfId="1" applyFill="1"/>
    <xf numFmtId="168" fontId="0" fillId="57" borderId="0" xfId="0" applyNumberFormat="1" applyFill="1"/>
    <xf numFmtId="166" fontId="0" fillId="57" borderId="0" xfId="0" applyNumberFormat="1" applyFill="1"/>
    <xf numFmtId="0" fontId="0" fillId="57" borderId="0" xfId="0" applyFill="1"/>
    <xf numFmtId="0" fontId="10" fillId="8" borderId="0" xfId="0" applyFont="1" applyFill="1"/>
    <xf numFmtId="166" fontId="10" fillId="8" borderId="0" xfId="1" applyFill="1"/>
    <xf numFmtId="166" fontId="0" fillId="8" borderId="0" xfId="0" applyNumberFormat="1" applyFill="1"/>
    <xf numFmtId="0" fontId="20" fillId="58" borderId="0" xfId="0" applyFont="1" applyFill="1"/>
    <xf numFmtId="166" fontId="20" fillId="58" borderId="0" xfId="1" applyFont="1" applyFill="1"/>
    <xf numFmtId="168" fontId="20" fillId="58" borderId="0" xfId="0" applyNumberFormat="1" applyFont="1" applyFill="1"/>
    <xf numFmtId="0" fontId="20" fillId="19" borderId="0" xfId="0" applyFont="1" applyFill="1"/>
    <xf numFmtId="166" fontId="20" fillId="19" borderId="0" xfId="1" applyFont="1" applyFill="1"/>
    <xf numFmtId="168" fontId="20" fillId="19" borderId="0" xfId="0" applyNumberFormat="1" applyFont="1" applyFill="1"/>
    <xf numFmtId="0" fontId="20" fillId="56" borderId="0" xfId="0" applyFont="1" applyFill="1"/>
    <xf numFmtId="166" fontId="20" fillId="56" borderId="0" xfId="1" applyFont="1" applyFill="1"/>
    <xf numFmtId="168" fontId="20" fillId="56" borderId="0" xfId="0" applyNumberFormat="1" applyFont="1" applyFill="1"/>
    <xf numFmtId="0" fontId="10" fillId="59" borderId="0" xfId="0" applyFont="1" applyFill="1"/>
    <xf numFmtId="166" fontId="10" fillId="59" borderId="0" xfId="1" applyFill="1"/>
    <xf numFmtId="165" fontId="0" fillId="59" borderId="0" xfId="0" applyNumberFormat="1" applyFill="1"/>
    <xf numFmtId="0" fontId="0" fillId="59" borderId="0" xfId="0" applyFill="1"/>
    <xf numFmtId="0" fontId="10" fillId="52" borderId="0" xfId="0" applyFont="1" applyFill="1"/>
    <xf numFmtId="166" fontId="10" fillId="52" borderId="0" xfId="1" applyFill="1"/>
    <xf numFmtId="165" fontId="0" fillId="52" borderId="0" xfId="0" applyNumberFormat="1" applyFill="1"/>
    <xf numFmtId="0" fontId="0" fillId="52" borderId="0" xfId="0" applyFill="1"/>
    <xf numFmtId="0" fontId="10" fillId="11" borderId="0" xfId="0" applyFont="1" applyFill="1"/>
    <xf numFmtId="166" fontId="10" fillId="11" borderId="0" xfId="1" applyFill="1"/>
    <xf numFmtId="165" fontId="0" fillId="11" borderId="0" xfId="0" applyNumberFormat="1" applyFill="1"/>
    <xf numFmtId="0" fontId="10" fillId="15" borderId="0" xfId="0" applyFont="1" applyFill="1"/>
    <xf numFmtId="166" fontId="10" fillId="15" borderId="0" xfId="1" applyFill="1"/>
    <xf numFmtId="165" fontId="0" fillId="15" borderId="0" xfId="0" applyNumberFormat="1" applyFill="1"/>
    <xf numFmtId="0" fontId="20" fillId="2" borderId="0" xfId="0" applyFont="1" applyFill="1"/>
    <xf numFmtId="166" fontId="20" fillId="2" borderId="0" xfId="1" applyFont="1" applyFill="1"/>
    <xf numFmtId="166" fontId="20" fillId="2" borderId="0" xfId="0" applyNumberFormat="1" applyFont="1" applyFill="1"/>
    <xf numFmtId="0" fontId="20" fillId="60" borderId="0" xfId="0" applyFont="1" applyFill="1"/>
    <xf numFmtId="166" fontId="20" fillId="60" borderId="0" xfId="1" applyFont="1" applyFill="1"/>
    <xf numFmtId="166" fontId="20" fillId="60" borderId="0" xfId="0" applyNumberFormat="1" applyFont="1" applyFill="1"/>
    <xf numFmtId="165" fontId="0" fillId="61" borderId="0" xfId="0" applyNumberFormat="1" applyFill="1"/>
    <xf numFmtId="0" fontId="0" fillId="61" borderId="0" xfId="0" applyFill="1"/>
    <xf numFmtId="0" fontId="10" fillId="51" borderId="0" xfId="0" applyFont="1" applyFill="1"/>
    <xf numFmtId="166" fontId="10" fillId="51" borderId="0" xfId="1" applyFill="1"/>
    <xf numFmtId="165" fontId="0" fillId="51" borderId="0" xfId="0" applyNumberFormat="1" applyFill="1"/>
    <xf numFmtId="0" fontId="0" fillId="51" borderId="0" xfId="0" applyFill="1"/>
    <xf numFmtId="0" fontId="0" fillId="11" borderId="0" xfId="0" applyFill="1"/>
    <xf numFmtId="0" fontId="10" fillId="5" borderId="0" xfId="0" applyFont="1" applyFill="1"/>
    <xf numFmtId="166" fontId="10" fillId="5" borderId="0" xfId="1" applyFill="1"/>
    <xf numFmtId="165" fontId="0" fillId="5" borderId="0" xfId="0" applyNumberFormat="1" applyFill="1"/>
    <xf numFmtId="0" fontId="0" fillId="5" borderId="0" xfId="0" applyFill="1"/>
    <xf numFmtId="166" fontId="0" fillId="5" borderId="0" xfId="0" applyNumberFormat="1" applyFill="1"/>
    <xf numFmtId="0" fontId="10" fillId="61" borderId="0" xfId="0" applyFont="1" applyFill="1"/>
    <xf numFmtId="166" fontId="10" fillId="61" borderId="0" xfId="1" applyFill="1"/>
    <xf numFmtId="0" fontId="20" fillId="63" borderId="0" xfId="0" applyFont="1" applyFill="1"/>
    <xf numFmtId="166" fontId="20" fillId="63" borderId="0" xfId="1" applyFont="1" applyFill="1"/>
    <xf numFmtId="165" fontId="20" fillId="63" borderId="0" xfId="0" applyNumberFormat="1" applyFont="1" applyFill="1"/>
    <xf numFmtId="0" fontId="24" fillId="20" borderId="0" xfId="0" applyFont="1" applyFill="1" applyBorder="1" applyAlignment="1">
      <alignment vertical="center" wrapText="1"/>
    </xf>
    <xf numFmtId="166" fontId="10" fillId="20" borderId="0" xfId="1" applyFill="1"/>
    <xf numFmtId="165" fontId="24" fillId="20" borderId="0" xfId="0" applyNumberFormat="1" applyFont="1" applyFill="1" applyBorder="1" applyAlignment="1">
      <alignment vertical="center" wrapText="1"/>
    </xf>
    <xf numFmtId="0" fontId="26" fillId="20" borderId="0" xfId="0" applyFont="1" applyFill="1" applyBorder="1" applyAlignment="1">
      <alignment vertical="center" wrapText="1"/>
    </xf>
    <xf numFmtId="0" fontId="26" fillId="17" borderId="0" xfId="0" applyFont="1" applyFill="1" applyBorder="1" applyAlignment="1">
      <alignment vertical="center" wrapText="1"/>
    </xf>
    <xf numFmtId="168" fontId="11" fillId="53" borderId="0" xfId="0" applyNumberFormat="1" applyFont="1" applyFill="1"/>
    <xf numFmtId="0" fontId="11" fillId="53" borderId="0" xfId="0" applyFont="1" applyFill="1"/>
    <xf numFmtId="165" fontId="11" fillId="62" borderId="0" xfId="0" applyNumberFormat="1" applyFont="1" applyFill="1"/>
    <xf numFmtId="0" fontId="11" fillId="62" borderId="0" xfId="0" applyFont="1" applyFill="1"/>
    <xf numFmtId="165" fontId="11" fillId="64" borderId="0" xfId="0" applyNumberFormat="1" applyFont="1" applyFill="1"/>
    <xf numFmtId="0" fontId="11" fillId="64" borderId="0" xfId="0" applyFont="1" applyFill="1"/>
    <xf numFmtId="165" fontId="26" fillId="17" borderId="0" xfId="0" applyNumberFormat="1" applyFont="1" applyFill="1" applyBorder="1" applyAlignment="1">
      <alignment vertical="center" wrapText="1"/>
    </xf>
    <xf numFmtId="0" fontId="96" fillId="0" borderId="0" xfId="18" applyFont="1"/>
    <xf numFmtId="3" fontId="97" fillId="0" borderId="0" xfId="19" applyNumberFormat="1" applyFont="1" applyAlignment="1">
      <alignment horizontal="center" vertical="center" wrapText="1"/>
    </xf>
    <xf numFmtId="3" fontId="97" fillId="0" borderId="0" xfId="19" applyNumberFormat="1" applyFont="1" applyAlignment="1">
      <alignment vertical="center"/>
    </xf>
    <xf numFmtId="170" fontId="0" fillId="0" borderId="0" xfId="0" applyNumberFormat="1"/>
    <xf numFmtId="167" fontId="11" fillId="15" borderId="64" xfId="2" applyNumberFormat="1" applyFont="1" applyFill="1" applyBorder="1" applyAlignment="1" applyProtection="1">
      <alignment horizontal="center" vertical="center" wrapText="1"/>
    </xf>
    <xf numFmtId="0" fontId="40" fillId="0" borderId="5" xfId="0" applyFont="1" applyFill="1" applyBorder="1" applyAlignment="1">
      <alignment horizontal="left" vertical="center" wrapText="1" indent="1"/>
    </xf>
    <xf numFmtId="9" fontId="0" fillId="0" borderId="14" xfId="2" applyFont="1" applyFill="1" applyBorder="1"/>
    <xf numFmtId="0" fontId="38" fillId="65" borderId="24" xfId="0" applyFont="1" applyFill="1" applyBorder="1" applyAlignment="1">
      <alignment vertical="center" wrapText="1"/>
    </xf>
    <xf numFmtId="170" fontId="38" fillId="65" borderId="31" xfId="13" applyNumberFormat="1" applyFont="1" applyFill="1" applyBorder="1" applyAlignment="1" applyProtection="1">
      <alignment vertical="center" wrapText="1"/>
    </xf>
    <xf numFmtId="0" fontId="38" fillId="65" borderId="5" xfId="0" applyFont="1" applyFill="1" applyBorder="1" applyAlignment="1">
      <alignment vertical="center" wrapText="1"/>
    </xf>
    <xf numFmtId="9" fontId="39" fillId="65" borderId="14" xfId="2" applyFont="1" applyFill="1" applyBorder="1" applyAlignment="1" applyProtection="1">
      <alignment horizontal="right" vertical="center"/>
    </xf>
    <xf numFmtId="0" fontId="42" fillId="65" borderId="5" xfId="0" applyFont="1" applyFill="1" applyBorder="1" applyAlignment="1">
      <alignment vertical="center" wrapText="1"/>
    </xf>
    <xf numFmtId="0" fontId="42" fillId="65" borderId="6" xfId="0" applyFont="1" applyFill="1" applyBorder="1" applyAlignment="1">
      <alignment horizontal="left" vertical="center" wrapText="1" indent="1"/>
    </xf>
    <xf numFmtId="9" fontId="73" fillId="65" borderId="25" xfId="2" applyFont="1" applyFill="1" applyBorder="1" applyAlignment="1" applyProtection="1">
      <alignment horizontal="right" vertical="center"/>
    </xf>
    <xf numFmtId="170" fontId="42" fillId="65" borderId="3" xfId="13" applyNumberFormat="1" applyFont="1" applyFill="1" applyBorder="1" applyAlignment="1" applyProtection="1">
      <alignment vertical="center" wrapText="1"/>
    </xf>
    <xf numFmtId="169" fontId="38" fillId="66" borderId="26" xfId="13" applyNumberFormat="1" applyFont="1" applyFill="1" applyBorder="1" applyAlignment="1" applyProtection="1">
      <alignment vertical="center" wrapText="1"/>
    </xf>
    <xf numFmtId="170" fontId="38" fillId="66" borderId="8" xfId="13" applyNumberFormat="1" applyFont="1" applyFill="1" applyBorder="1" applyAlignment="1" applyProtection="1">
      <alignment vertical="center" wrapText="1"/>
    </xf>
    <xf numFmtId="167" fontId="98" fillId="66" borderId="94" xfId="2" applyNumberFormat="1" applyFont="1" applyFill="1" applyBorder="1" applyAlignment="1" applyProtection="1">
      <alignment horizontal="center" vertical="center" wrapText="1"/>
    </xf>
    <xf numFmtId="167" fontId="98" fillId="66" borderId="34" xfId="2" applyNumberFormat="1" applyFont="1" applyFill="1" applyBorder="1" applyAlignment="1" applyProtection="1">
      <alignment horizontal="center" vertical="center" wrapText="1"/>
    </xf>
    <xf numFmtId="3" fontId="17" fillId="0" borderId="4" xfId="0" applyNumberFormat="1" applyFont="1" applyFill="1" applyBorder="1" applyAlignment="1">
      <alignment horizontal="center" vertical="center"/>
    </xf>
    <xf numFmtId="0" fontId="11" fillId="0" borderId="14" xfId="0" applyFont="1" applyFill="1" applyBorder="1" applyAlignment="1">
      <alignment horizontal="center" vertical="center" wrapText="1"/>
    </xf>
    <xf numFmtId="9" fontId="11" fillId="0" borderId="14" xfId="2" applyFont="1" applyFill="1" applyBorder="1" applyAlignment="1" applyProtection="1">
      <alignment horizontal="center" vertical="center"/>
    </xf>
    <xf numFmtId="0" fontId="11" fillId="0" borderId="26" xfId="0" applyFont="1" applyFill="1" applyBorder="1" applyAlignment="1">
      <alignment vertical="center" wrapText="1"/>
    </xf>
    <xf numFmtId="166" fontId="11" fillId="0" borderId="32" xfId="1" applyFont="1" applyFill="1" applyBorder="1" applyAlignment="1">
      <alignment vertical="center" wrapText="1"/>
    </xf>
    <xf numFmtId="174" fontId="10" fillId="0" borderId="31" xfId="21" applyNumberFormat="1" applyFont="1" applyFill="1" applyBorder="1" applyAlignment="1" applyProtection="1">
      <alignment horizontal="center" vertical="center"/>
    </xf>
    <xf numFmtId="174" fontId="11" fillId="0" borderId="32" xfId="21" applyNumberFormat="1" applyFont="1" applyFill="1" applyBorder="1" applyAlignment="1" applyProtection="1">
      <alignment horizontal="center" vertical="center"/>
    </xf>
    <xf numFmtId="166" fontId="11" fillId="0" borderId="32" xfId="21" applyNumberFormat="1" applyFont="1" applyFill="1" applyBorder="1" applyAlignment="1" applyProtection="1">
      <alignment horizontal="center" vertical="center"/>
    </xf>
    <xf numFmtId="0" fontId="11" fillId="0" borderId="26" xfId="0" applyFont="1" applyFill="1" applyBorder="1" applyAlignment="1">
      <alignment horizontal="left" vertical="center" wrapText="1" indent="1"/>
    </xf>
    <xf numFmtId="0" fontId="52" fillId="0" borderId="0" xfId="0" applyFont="1" applyAlignment="1">
      <alignment vertical="center" wrapText="1"/>
    </xf>
    <xf numFmtId="0" fontId="20" fillId="12" borderId="0" xfId="0" applyFont="1" applyFill="1"/>
    <xf numFmtId="165" fontId="17" fillId="12" borderId="10" xfId="0" applyNumberFormat="1" applyFont="1" applyFill="1" applyBorder="1" applyAlignment="1">
      <alignment vertical="center"/>
    </xf>
    <xf numFmtId="0" fontId="17" fillId="12" borderId="12" xfId="0" applyFont="1" applyFill="1" applyBorder="1" applyAlignment="1">
      <alignment vertical="center"/>
    </xf>
    <xf numFmtId="9" fontId="17" fillId="12" borderId="15" xfId="0" applyNumberFormat="1" applyFont="1" applyFill="1" applyBorder="1" applyAlignment="1">
      <alignment vertical="center"/>
    </xf>
    <xf numFmtId="0" fontId="20" fillId="12" borderId="11" xfId="0" applyFont="1" applyFill="1" applyBorder="1" applyAlignment="1">
      <alignment vertical="center"/>
    </xf>
    <xf numFmtId="0" fontId="20" fillId="12" borderId="12" xfId="0" applyFont="1" applyFill="1" applyBorder="1" applyAlignment="1">
      <alignment vertical="center"/>
    </xf>
    <xf numFmtId="0" fontId="38" fillId="66" borderId="97" xfId="0" applyFont="1" applyFill="1" applyBorder="1" applyAlignment="1" applyProtection="1">
      <alignment horizontal="center" vertical="center" wrapText="1"/>
    </xf>
    <xf numFmtId="9" fontId="38" fillId="66" borderId="100" xfId="2" applyFont="1" applyFill="1" applyBorder="1" applyAlignment="1" applyProtection="1">
      <alignment vertical="center" wrapText="1"/>
    </xf>
    <xf numFmtId="174" fontId="10" fillId="0" borderId="29" xfId="21" applyNumberFormat="1" applyFont="1" applyFill="1" applyBorder="1" applyAlignment="1" applyProtection="1">
      <alignment horizontal="center" vertical="center"/>
    </xf>
    <xf numFmtId="9" fontId="98" fillId="66" borderId="100" xfId="2" applyFont="1" applyFill="1" applyBorder="1" applyAlignment="1" applyProtection="1">
      <alignment horizontal="center" vertical="center" wrapText="1"/>
    </xf>
    <xf numFmtId="179" fontId="11" fillId="0" borderId="32" xfId="1" applyNumberFormat="1" applyFont="1" applyFill="1" applyBorder="1" applyAlignment="1">
      <alignment vertical="center" wrapText="1"/>
    </xf>
    <xf numFmtId="179" fontId="11" fillId="0" borderId="9" xfId="1" applyNumberFormat="1" applyFont="1" applyFill="1" applyBorder="1" applyAlignment="1">
      <alignment vertical="center" wrapText="1"/>
    </xf>
    <xf numFmtId="179" fontId="10" fillId="0" borderId="31" xfId="21" applyNumberFormat="1" applyFont="1" applyFill="1" applyBorder="1" applyAlignment="1" applyProtection="1">
      <alignment horizontal="center" vertical="center"/>
    </xf>
    <xf numFmtId="179" fontId="11" fillId="0" borderId="13" xfId="21" applyNumberFormat="1" applyFont="1" applyFill="1" applyBorder="1" applyAlignment="1" applyProtection="1">
      <alignment horizontal="center" vertical="center"/>
    </xf>
    <xf numFmtId="179" fontId="11" fillId="0" borderId="14" xfId="21" applyNumberFormat="1" applyFont="1" applyFill="1" applyBorder="1" applyAlignment="1" applyProtection="1">
      <alignment horizontal="center" vertical="center"/>
    </xf>
    <xf numFmtId="179" fontId="11" fillId="0" borderId="32" xfId="21" applyNumberFormat="1" applyFont="1" applyFill="1" applyBorder="1" applyAlignment="1" applyProtection="1">
      <alignment horizontal="center" vertical="center"/>
    </xf>
    <xf numFmtId="179" fontId="11" fillId="0" borderId="9" xfId="21" applyNumberFormat="1" applyFont="1" applyFill="1" applyBorder="1" applyAlignment="1" applyProtection="1">
      <alignment horizontal="center" vertical="center"/>
    </xf>
    <xf numFmtId="174" fontId="10" fillId="0" borderId="31" xfId="1" applyNumberFormat="1" applyFill="1" applyBorder="1" applyAlignment="1" applyProtection="1">
      <alignment horizontal="center" vertical="center"/>
    </xf>
    <xf numFmtId="2" fontId="10" fillId="0" borderId="31" xfId="1" applyNumberFormat="1" applyFill="1" applyBorder="1" applyAlignment="1" applyProtection="1">
      <alignment horizontal="center" vertical="center"/>
    </xf>
    <xf numFmtId="174" fontId="11" fillId="0" borderId="14" xfId="1" applyNumberFormat="1" applyFont="1" applyFill="1" applyBorder="1" applyAlignment="1">
      <alignment horizontal="center" vertical="top" wrapText="1"/>
    </xf>
    <xf numFmtId="166" fontId="11" fillId="0" borderId="0" xfId="1" applyFont="1"/>
    <xf numFmtId="165" fontId="11" fillId="0" borderId="0" xfId="0" applyNumberFormat="1" applyFont="1"/>
    <xf numFmtId="2" fontId="11" fillId="0" borderId="32" xfId="1" applyNumberFormat="1" applyFont="1" applyFill="1" applyBorder="1" applyAlignment="1">
      <alignment vertical="center" wrapText="1"/>
    </xf>
    <xf numFmtId="2" fontId="11" fillId="0" borderId="32" xfId="1" applyNumberFormat="1" applyFont="1" applyFill="1" applyBorder="1" applyAlignment="1" applyProtection="1">
      <alignment horizontal="center" vertical="center"/>
    </xf>
    <xf numFmtId="174" fontId="11" fillId="0" borderId="32" xfId="1" applyNumberFormat="1" applyFont="1" applyFill="1" applyBorder="1" applyAlignment="1" applyProtection="1">
      <alignment horizontal="center" vertical="center"/>
    </xf>
    <xf numFmtId="174" fontId="11" fillId="0" borderId="9" xfId="1" applyNumberFormat="1" applyFont="1" applyFill="1" applyBorder="1" applyAlignment="1" applyProtection="1">
      <alignment horizontal="center" vertical="center"/>
    </xf>
    <xf numFmtId="174" fontId="11" fillId="0" borderId="32" xfId="1" applyNumberFormat="1" applyFont="1" applyFill="1" applyBorder="1" applyAlignment="1">
      <alignment vertical="center" wrapText="1"/>
    </xf>
    <xf numFmtId="174" fontId="11" fillId="0" borderId="88" xfId="1" applyNumberFormat="1" applyFont="1" applyFill="1" applyBorder="1" applyAlignment="1" applyProtection="1">
      <alignment horizontal="center" vertical="center"/>
    </xf>
    <xf numFmtId="174" fontId="11" fillId="0" borderId="13" xfId="1" applyNumberFormat="1" applyFont="1" applyFill="1" applyBorder="1" applyAlignment="1" applyProtection="1">
      <alignment horizontal="center" vertical="center"/>
    </xf>
    <xf numFmtId="174" fontId="11" fillId="0" borderId="14" xfId="1" applyNumberFormat="1" applyFont="1" applyFill="1" applyBorder="1" applyAlignment="1" applyProtection="1">
      <alignment horizontal="center" vertical="center"/>
    </xf>
    <xf numFmtId="174" fontId="11" fillId="0" borderId="9" xfId="1" applyNumberFormat="1" applyFont="1" applyFill="1" applyBorder="1" applyAlignment="1">
      <alignment vertical="center" wrapText="1"/>
    </xf>
    <xf numFmtId="2" fontId="10" fillId="0" borderId="31" xfId="21" applyNumberFormat="1" applyFont="1" applyFill="1" applyBorder="1" applyAlignment="1" applyProtection="1">
      <alignment horizontal="center" vertical="center"/>
    </xf>
    <xf numFmtId="2" fontId="11" fillId="0" borderId="32" xfId="21" applyNumberFormat="1" applyFont="1" applyFill="1" applyBorder="1" applyAlignment="1" applyProtection="1">
      <alignment horizontal="center" vertical="center"/>
    </xf>
    <xf numFmtId="0" fontId="3" fillId="0" borderId="0" xfId="18"/>
    <xf numFmtId="9" fontId="1" fillId="0" borderId="0" xfId="2" applyFont="1"/>
    <xf numFmtId="0" fontId="20" fillId="12" borderId="0" xfId="0" applyFont="1" applyFill="1" applyAlignment="1">
      <alignment horizontal="center"/>
    </xf>
    <xf numFmtId="0" fontId="17" fillId="12" borderId="10" xfId="0" applyFont="1" applyFill="1" applyBorder="1" applyAlignment="1">
      <alignment horizontal="center" vertical="center"/>
    </xf>
    <xf numFmtId="0" fontId="17" fillId="12" borderId="12" xfId="0" applyFont="1" applyFill="1" applyBorder="1" applyAlignment="1">
      <alignment horizontal="center" vertical="center"/>
    </xf>
    <xf numFmtId="0" fontId="95" fillId="0" borderId="12"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 xfId="0" applyFont="1" applyFill="1" applyBorder="1" applyAlignment="1">
      <alignment horizontal="center" vertical="center"/>
    </xf>
    <xf numFmtId="0" fontId="17" fillId="12" borderId="84" xfId="0" applyFont="1" applyFill="1" applyBorder="1" applyAlignment="1">
      <alignment horizontal="center" vertical="center"/>
    </xf>
    <xf numFmtId="0" fontId="17" fillId="12" borderId="42" xfId="0" applyFont="1" applyFill="1" applyBorder="1" applyAlignment="1">
      <alignment horizontal="center" vertical="center"/>
    </xf>
    <xf numFmtId="0" fontId="95" fillId="0" borderId="42"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96" xfId="0" applyFont="1" applyFill="1" applyBorder="1" applyAlignment="1">
      <alignment horizontal="center" vertical="center"/>
    </xf>
    <xf numFmtId="0" fontId="10" fillId="0" borderId="12" xfId="0" applyFont="1" applyFill="1" applyBorder="1" applyAlignment="1">
      <alignment horizontal="right" vertical="center"/>
    </xf>
    <xf numFmtId="175" fontId="10" fillId="0" borderId="12" xfId="0" applyNumberFormat="1" applyFont="1" applyFill="1" applyBorder="1" applyAlignment="1">
      <alignment horizontal="center" vertical="center"/>
    </xf>
    <xf numFmtId="175" fontId="10" fillId="0" borderId="86" xfId="0" applyNumberFormat="1" applyFont="1" applyFill="1" applyBorder="1" applyAlignment="1">
      <alignment horizontal="center" vertical="center"/>
    </xf>
    <xf numFmtId="3" fontId="10" fillId="0" borderId="91" xfId="0" applyNumberFormat="1" applyFont="1" applyFill="1" applyBorder="1" applyAlignment="1">
      <alignment horizontal="right" vertical="center"/>
    </xf>
    <xf numFmtId="3" fontId="10" fillId="0" borderId="12" xfId="0" applyNumberFormat="1" applyFont="1" applyFill="1" applyBorder="1" applyAlignment="1">
      <alignment horizontal="right" vertical="center"/>
    </xf>
    <xf numFmtId="3" fontId="10" fillId="0" borderId="92" xfId="0" applyNumberFormat="1" applyFont="1" applyFill="1" applyBorder="1" applyAlignment="1">
      <alignment horizontal="right" vertical="center"/>
    </xf>
    <xf numFmtId="0" fontId="10" fillId="0" borderId="10" xfId="0" applyFont="1" applyFill="1" applyBorder="1" applyAlignment="1">
      <alignment vertical="center"/>
    </xf>
    <xf numFmtId="9" fontId="10" fillId="0" borderId="12" xfId="2" applyFont="1" applyFill="1" applyBorder="1" applyAlignment="1">
      <alignment horizontal="center" vertical="center"/>
    </xf>
    <xf numFmtId="9" fontId="10" fillId="0" borderId="12" xfId="2" applyFont="1" applyFill="1" applyBorder="1" applyAlignment="1">
      <alignment vertical="center"/>
    </xf>
    <xf numFmtId="0" fontId="10" fillId="0" borderId="1" xfId="0" applyFont="1" applyFill="1" applyBorder="1" applyAlignment="1">
      <alignment horizontal="right" vertical="center"/>
    </xf>
    <xf numFmtId="175" fontId="10" fillId="0" borderId="1" xfId="0" applyNumberFormat="1" applyFont="1" applyFill="1" applyBorder="1" applyAlignment="1">
      <alignment horizontal="center" vertical="center"/>
    </xf>
    <xf numFmtId="175" fontId="10" fillId="0" borderId="30" xfId="0" applyNumberFormat="1" applyFont="1" applyFill="1" applyBorder="1" applyAlignment="1">
      <alignment horizontal="center" vertical="center"/>
    </xf>
    <xf numFmtId="3" fontId="10" fillId="0" borderId="5" xfId="0" applyNumberFormat="1" applyFont="1" applyFill="1" applyBorder="1" applyAlignment="1">
      <alignment horizontal="right" vertical="center"/>
    </xf>
    <xf numFmtId="3" fontId="10" fillId="0" borderId="1" xfId="0" applyNumberFormat="1" applyFont="1" applyFill="1" applyBorder="1" applyAlignment="1">
      <alignment horizontal="right" vertical="center"/>
    </xf>
    <xf numFmtId="3" fontId="10" fillId="0" borderId="14" xfId="0" applyNumberFormat="1" applyFont="1" applyFill="1" applyBorder="1" applyAlignment="1">
      <alignment horizontal="right" vertical="center"/>
    </xf>
    <xf numFmtId="0" fontId="10" fillId="0" borderId="7" xfId="0" applyFont="1" applyFill="1" applyBorder="1" applyAlignment="1">
      <alignment vertical="center"/>
    </xf>
    <xf numFmtId="9" fontId="10" fillId="0" borderId="1" xfId="2" applyFont="1" applyFill="1" applyBorder="1" applyAlignment="1">
      <alignment horizontal="center" vertical="center"/>
    </xf>
    <xf numFmtId="9" fontId="10" fillId="0" borderId="1" xfId="2" applyFont="1" applyFill="1" applyBorder="1" applyAlignment="1">
      <alignment vertical="center"/>
    </xf>
    <xf numFmtId="0" fontId="3" fillId="0" borderId="0" xfId="18"/>
    <xf numFmtId="165" fontId="17" fillId="2" borderId="6" xfId="0" applyNumberFormat="1" applyFont="1" applyFill="1" applyBorder="1" applyAlignment="1">
      <alignment horizontal="center" vertical="center" wrapText="1"/>
    </xf>
    <xf numFmtId="0" fontId="17" fillId="19" borderId="5" xfId="0" applyFont="1" applyFill="1" applyBorder="1" applyAlignment="1">
      <alignment horizontal="center" vertical="center" wrapText="1"/>
    </xf>
    <xf numFmtId="0" fontId="10" fillId="0" borderId="0" xfId="0" applyFont="1" applyAlignment="1">
      <alignment vertical="center"/>
    </xf>
    <xf numFmtId="0" fontId="10" fillId="0" borderId="0" xfId="0" applyFont="1" applyBorder="1" applyAlignment="1">
      <alignment horizontal="center" vertical="center" wrapText="1"/>
    </xf>
    <xf numFmtId="0" fontId="10" fillId="0" borderId="0" xfId="0" applyFont="1" applyBorder="1" applyAlignment="1">
      <alignment vertical="center" wrapText="1"/>
    </xf>
    <xf numFmtId="0" fontId="11" fillId="0" borderId="0" xfId="0" applyFont="1" applyFill="1" applyAlignment="1">
      <alignment vertical="center"/>
    </xf>
    <xf numFmtId="0" fontId="10" fillId="0" borderId="0" xfId="0" applyFont="1" applyFill="1" applyAlignment="1">
      <alignment vertical="center"/>
    </xf>
    <xf numFmtId="0" fontId="11" fillId="14" borderId="1" xfId="0" applyFont="1" applyFill="1" applyBorder="1" applyAlignment="1">
      <alignment horizontal="center" vertical="center" wrapText="1"/>
    </xf>
    <xf numFmtId="0" fontId="10" fillId="0" borderId="11" xfId="0" applyFont="1" applyFill="1" applyBorder="1" applyAlignment="1">
      <alignment vertical="center"/>
    </xf>
    <xf numFmtId="0" fontId="10" fillId="0" borderId="11" xfId="0" applyFont="1" applyFill="1" applyBorder="1"/>
    <xf numFmtId="0" fontId="10" fillId="0" borderId="15" xfId="0" applyFont="1" applyFill="1" applyBorder="1"/>
    <xf numFmtId="0" fontId="10" fillId="0" borderId="16" xfId="0" applyFont="1" applyFill="1" applyBorder="1"/>
    <xf numFmtId="9" fontId="10" fillId="0" borderId="15" xfId="2" applyFont="1" applyFill="1" applyBorder="1"/>
    <xf numFmtId="9" fontId="10" fillId="0" borderId="12" xfId="2" applyFont="1" applyFill="1" applyBorder="1"/>
    <xf numFmtId="0" fontId="10" fillId="0" borderId="42" xfId="0" applyFont="1" applyFill="1" applyBorder="1"/>
    <xf numFmtId="0" fontId="10" fillId="0" borderId="10" xfId="0" applyFont="1" applyFill="1" applyBorder="1"/>
    <xf numFmtId="165" fontId="10" fillId="0" borderId="14" xfId="2" applyNumberFormat="1" applyFont="1" applyFill="1" applyBorder="1"/>
    <xf numFmtId="9" fontId="10" fillId="0" borderId="3" xfId="2" applyFont="1" applyFill="1" applyBorder="1"/>
    <xf numFmtId="9" fontId="10" fillId="0" borderId="25" xfId="2" applyFont="1" applyFill="1" applyBorder="1"/>
    <xf numFmtId="0" fontId="10" fillId="0" borderId="44" xfId="0" applyFont="1" applyFill="1" applyBorder="1"/>
    <xf numFmtId="9" fontId="10" fillId="0" borderId="42" xfId="2" applyFont="1" applyFill="1" applyBorder="1"/>
    <xf numFmtId="10" fontId="10" fillId="0" borderId="12" xfId="2" applyNumberFormat="1" applyFont="1" applyFill="1" applyBorder="1"/>
    <xf numFmtId="167" fontId="10" fillId="0" borderId="12" xfId="2" applyNumberFormat="1" applyFont="1" applyFill="1" applyBorder="1"/>
    <xf numFmtId="0" fontId="38" fillId="66" borderId="4" xfId="0" applyFont="1" applyFill="1" applyBorder="1" applyAlignment="1" applyProtection="1">
      <alignment horizontal="center" vertical="center" wrapText="1"/>
    </xf>
    <xf numFmtId="0" fontId="38" fillId="66" borderId="3" xfId="0" applyFont="1" applyFill="1" applyBorder="1" applyAlignment="1" applyProtection="1">
      <alignment horizontal="center" vertical="center" wrapText="1"/>
    </xf>
    <xf numFmtId="0" fontId="17" fillId="19" borderId="99" xfId="0" applyFont="1" applyFill="1" applyBorder="1" applyAlignment="1">
      <alignment horizontal="center" vertical="center" wrapText="1"/>
    </xf>
    <xf numFmtId="0" fontId="17" fillId="19" borderId="43" xfId="0" applyFont="1" applyFill="1" applyBorder="1" applyAlignment="1">
      <alignment horizontal="center" vertical="center" wrapText="1"/>
    </xf>
    <xf numFmtId="2" fontId="8" fillId="7" borderId="31" xfId="21" applyNumberFormat="1" applyFont="1" applyFill="1" applyBorder="1" applyAlignment="1" applyProtection="1">
      <alignment horizontal="center" vertical="center"/>
    </xf>
    <xf numFmtId="0" fontId="17" fillId="19" borderId="20" xfId="0" applyFont="1" applyFill="1" applyBorder="1" applyAlignment="1">
      <alignment horizontal="center" vertical="center" wrapText="1"/>
    </xf>
    <xf numFmtId="0" fontId="17" fillId="19" borderId="39" xfId="0" applyFont="1" applyFill="1" applyBorder="1" applyAlignment="1">
      <alignment horizontal="center" vertical="center" wrapText="1"/>
    </xf>
    <xf numFmtId="166" fontId="11" fillId="15" borderId="62" xfId="1" applyFont="1" applyFill="1" applyBorder="1" applyAlignment="1" applyProtection="1">
      <alignment horizontal="center" vertical="center" wrapText="1"/>
    </xf>
    <xf numFmtId="166" fontId="11" fillId="15" borderId="14" xfId="1" applyFont="1" applyFill="1" applyBorder="1" applyAlignment="1" applyProtection="1">
      <alignment horizontal="center" vertical="center" wrapText="1"/>
    </xf>
    <xf numFmtId="166" fontId="11" fillId="15" borderId="5" xfId="1" applyFont="1" applyFill="1" applyBorder="1" applyAlignment="1" applyProtection="1">
      <alignment horizontal="center" vertical="center" wrapText="1"/>
    </xf>
    <xf numFmtId="166" fontId="11" fillId="6" borderId="62" xfId="0" applyNumberFormat="1" applyFont="1" applyFill="1" applyBorder="1" applyAlignment="1">
      <alignment horizontal="center" vertical="center" wrapText="1"/>
    </xf>
    <xf numFmtId="166" fontId="11" fillId="6" borderId="14" xfId="0" applyNumberFormat="1" applyFont="1" applyFill="1" applyBorder="1" applyAlignment="1" applyProtection="1">
      <alignment horizontal="center" vertical="center" wrapText="1"/>
    </xf>
    <xf numFmtId="166" fontId="11" fillId="6" borderId="5" xfId="0" applyNumberFormat="1" applyFont="1" applyFill="1" applyBorder="1" applyAlignment="1" applyProtection="1">
      <alignment horizontal="center" vertical="center" wrapText="1"/>
    </xf>
    <xf numFmtId="166" fontId="11" fillId="7" borderId="62" xfId="1" applyFont="1" applyFill="1" applyBorder="1" applyAlignment="1">
      <alignment horizontal="center" vertical="center" wrapText="1"/>
    </xf>
    <xf numFmtId="166" fontId="11" fillId="7" borderId="14" xfId="1" applyFont="1" applyFill="1" applyBorder="1" applyAlignment="1">
      <alignment horizontal="center" vertical="center" wrapText="1"/>
    </xf>
    <xf numFmtId="166" fontId="11" fillId="7" borderId="5" xfId="1" applyFont="1" applyFill="1" applyBorder="1" applyAlignment="1" applyProtection="1">
      <alignment horizontal="center" vertical="center" wrapText="1"/>
    </xf>
    <xf numFmtId="166" fontId="10" fillId="0" borderId="62" xfId="1" applyFont="1" applyFill="1" applyBorder="1" applyAlignment="1">
      <alignment horizontal="center" vertical="center" wrapText="1"/>
    </xf>
    <xf numFmtId="166" fontId="10" fillId="0" borderId="14" xfId="1" applyFont="1" applyFill="1" applyBorder="1" applyAlignment="1" applyProtection="1">
      <alignment horizontal="center" vertical="center" wrapText="1"/>
    </xf>
    <xf numFmtId="166" fontId="10" fillId="0" borderId="5" xfId="1" applyFont="1" applyFill="1" applyBorder="1" applyAlignment="1" applyProtection="1">
      <alignment horizontal="center" vertical="center" wrapText="1"/>
    </xf>
    <xf numFmtId="166" fontId="11" fillId="11" borderId="62" xfId="1" applyFont="1" applyFill="1" applyBorder="1" applyAlignment="1">
      <alignment horizontal="center" vertical="center" wrapText="1"/>
    </xf>
    <xf numFmtId="166" fontId="11" fillId="11" borderId="14" xfId="1" applyFont="1" applyFill="1" applyBorder="1" applyAlignment="1">
      <alignment horizontal="center" vertical="center" wrapText="1"/>
    </xf>
    <xf numFmtId="166" fontId="11" fillId="11" borderId="5" xfId="1" applyFont="1" applyFill="1" applyBorder="1" applyAlignment="1" applyProtection="1">
      <alignment horizontal="center" vertical="center" wrapText="1"/>
    </xf>
    <xf numFmtId="166" fontId="11" fillId="6" borderId="62" xfId="1" applyFont="1" applyFill="1" applyBorder="1" applyAlignment="1">
      <alignment horizontal="center" vertical="center" wrapText="1"/>
    </xf>
    <xf numFmtId="166" fontId="11" fillId="6" borderId="14" xfId="1" applyFont="1" applyFill="1" applyBorder="1" applyAlignment="1" applyProtection="1">
      <alignment horizontal="center" vertical="center" wrapText="1"/>
    </xf>
    <xf numFmtId="166" fontId="11" fillId="6" borderId="5" xfId="1" applyFont="1" applyFill="1" applyBorder="1" applyAlignment="1" applyProtection="1">
      <alignment horizontal="center" vertical="center" wrapText="1"/>
    </xf>
    <xf numFmtId="166" fontId="11" fillId="7" borderId="14" xfId="1" applyFont="1" applyFill="1" applyBorder="1" applyAlignment="1" applyProtection="1">
      <alignment horizontal="center" vertical="center" wrapText="1"/>
    </xf>
    <xf numFmtId="166" fontId="11" fillId="6" borderId="14" xfId="1" applyFont="1" applyFill="1" applyBorder="1" applyAlignment="1">
      <alignment horizontal="center" vertical="center" wrapText="1"/>
    </xf>
    <xf numFmtId="166" fontId="11" fillId="6" borderId="5" xfId="1" applyFont="1" applyFill="1" applyBorder="1" applyAlignment="1">
      <alignment horizontal="center" vertical="center" wrapText="1"/>
    </xf>
    <xf numFmtId="166" fontId="11" fillId="7" borderId="5" xfId="1" applyFont="1" applyFill="1" applyBorder="1" applyAlignment="1">
      <alignment horizontal="center" vertical="center" wrapText="1"/>
    </xf>
    <xf numFmtId="174" fontId="11" fillId="20" borderId="5" xfId="1" applyNumberFormat="1" applyFont="1" applyFill="1" applyBorder="1" applyAlignment="1">
      <alignment horizontal="right" vertical="center"/>
    </xf>
    <xf numFmtId="166" fontId="11" fillId="20" borderId="5" xfId="1" applyFont="1" applyFill="1" applyBorder="1" applyAlignment="1">
      <alignment horizontal="left" vertical="center" wrapText="1"/>
    </xf>
    <xf numFmtId="166" fontId="11" fillId="20" borderId="14" xfId="1" applyFont="1" applyFill="1" applyBorder="1" applyAlignment="1">
      <alignment horizontal="left" vertical="center" wrapText="1"/>
    </xf>
    <xf numFmtId="175" fontId="11" fillId="20" borderId="5" xfId="1" applyNumberFormat="1" applyFont="1" applyFill="1" applyBorder="1" applyAlignment="1">
      <alignment horizontal="center" vertical="center" wrapText="1"/>
    </xf>
    <xf numFmtId="166" fontId="11" fillId="20" borderId="62" xfId="1" applyFont="1" applyFill="1" applyBorder="1" applyAlignment="1">
      <alignment horizontal="center" vertical="center" wrapText="1"/>
    </xf>
    <xf numFmtId="166" fontId="11" fillId="20" borderId="14" xfId="1" applyFont="1" applyFill="1" applyBorder="1" applyAlignment="1">
      <alignment horizontal="center" vertical="center" wrapText="1"/>
    </xf>
    <xf numFmtId="166" fontId="11" fillId="20" borderId="5" xfId="1" applyFont="1" applyFill="1" applyBorder="1" applyAlignment="1" applyProtection="1">
      <alignment horizontal="center" vertical="center" wrapText="1"/>
    </xf>
    <xf numFmtId="9" fontId="11" fillId="20" borderId="14" xfId="2" applyFont="1" applyFill="1" applyBorder="1" applyAlignment="1">
      <alignment horizontal="center" vertical="center"/>
    </xf>
    <xf numFmtId="166" fontId="11" fillId="21" borderId="62" xfId="1" applyFont="1" applyFill="1" applyBorder="1" applyAlignment="1">
      <alignment horizontal="center" vertical="center" wrapText="1"/>
    </xf>
    <xf numFmtId="166" fontId="11" fillId="21" borderId="14" xfId="1" applyFont="1" applyFill="1" applyBorder="1" applyAlignment="1">
      <alignment horizontal="center" vertical="center" wrapText="1"/>
    </xf>
    <xf numFmtId="166" fontId="11" fillId="21" borderId="5" xfId="1" applyFont="1" applyFill="1" applyBorder="1" applyAlignment="1" applyProtection="1">
      <alignment horizontal="center" vertical="center" wrapText="1"/>
    </xf>
    <xf numFmtId="165" fontId="17" fillId="2" borderId="6" xfId="0" applyNumberFormat="1" applyFont="1" applyFill="1" applyBorder="1" applyAlignment="1">
      <alignment vertical="center" wrapText="1"/>
    </xf>
    <xf numFmtId="165" fontId="17" fillId="2" borderId="56" xfId="0" applyNumberFormat="1" applyFont="1" applyFill="1" applyBorder="1" applyAlignment="1">
      <alignment vertical="center" wrapText="1"/>
    </xf>
    <xf numFmtId="175" fontId="17" fillId="2" borderId="6" xfId="0" applyNumberFormat="1" applyFont="1" applyFill="1" applyBorder="1" applyAlignment="1">
      <alignment horizontal="center" vertical="center" wrapText="1"/>
    </xf>
    <xf numFmtId="175" fontId="17" fillId="2" borderId="3" xfId="0" applyNumberFormat="1" applyFont="1" applyFill="1" applyBorder="1" applyAlignment="1">
      <alignment horizontal="center" vertical="center" wrapText="1"/>
    </xf>
    <xf numFmtId="175" fontId="17" fillId="2" borderId="56" xfId="0" applyNumberFormat="1"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1" xfId="0" applyFont="1" applyFill="1" applyBorder="1" applyAlignment="1">
      <alignment horizontal="center" vertical="center"/>
    </xf>
    <xf numFmtId="0" fontId="46" fillId="23" borderId="103" xfId="18" applyFont="1" applyFill="1" applyBorder="1" applyAlignment="1">
      <alignment horizontal="center" vertical="center" wrapText="1"/>
    </xf>
    <xf numFmtId="0" fontId="46" fillId="23" borderId="104" xfId="18" applyFont="1" applyFill="1" applyBorder="1" applyAlignment="1">
      <alignment horizontal="center" vertical="center" wrapText="1"/>
    </xf>
    <xf numFmtId="2" fontId="48" fillId="0" borderId="105" xfId="18" applyNumberFormat="1" applyFont="1" applyFill="1" applyBorder="1"/>
    <xf numFmtId="2" fontId="48" fillId="24" borderId="105" xfId="18" applyNumberFormat="1" applyFont="1" applyFill="1" applyBorder="1"/>
    <xf numFmtId="0" fontId="3" fillId="0" borderId="105" xfId="18" applyBorder="1"/>
    <xf numFmtId="0" fontId="29" fillId="16" borderId="106" xfId="18" applyFont="1" applyFill="1" applyBorder="1" applyAlignment="1">
      <alignment horizontal="center" vertical="center" wrapText="1"/>
    </xf>
    <xf numFmtId="0" fontId="49" fillId="0" borderId="105" xfId="18" applyFont="1" applyFill="1" applyBorder="1" applyAlignment="1">
      <alignment horizontal="left" vertical="center" wrapText="1"/>
    </xf>
    <xf numFmtId="0" fontId="49" fillId="7" borderId="105" xfId="18" applyFont="1" applyFill="1" applyBorder="1" applyAlignment="1">
      <alignment horizontal="left" vertical="center" wrapText="1"/>
    </xf>
    <xf numFmtId="0" fontId="46" fillId="23" borderId="105" xfId="18" applyFont="1" applyFill="1" applyBorder="1" applyAlignment="1">
      <alignment horizontal="center" vertical="center" wrapText="1"/>
    </xf>
    <xf numFmtId="0" fontId="21" fillId="7" borderId="105" xfId="18" applyFont="1" applyFill="1" applyBorder="1" applyAlignment="1">
      <alignment horizontal="left" vertical="center" wrapText="1"/>
    </xf>
    <xf numFmtId="9" fontId="49" fillId="0" borderId="105" xfId="23" applyFont="1" applyFill="1" applyBorder="1" applyAlignment="1">
      <alignment horizontal="left" vertical="center" wrapText="1"/>
    </xf>
    <xf numFmtId="9" fontId="49" fillId="7" borderId="105" xfId="23" applyFont="1" applyFill="1" applyBorder="1" applyAlignment="1">
      <alignment horizontal="left" vertical="center" wrapText="1"/>
    </xf>
    <xf numFmtId="9" fontId="21" fillId="0" borderId="105" xfId="23" applyFont="1" applyFill="1" applyBorder="1" applyAlignment="1">
      <alignment horizontal="left" vertical="center" wrapText="1"/>
    </xf>
    <xf numFmtId="9" fontId="21" fillId="7" borderId="105" xfId="23" applyFont="1" applyFill="1" applyBorder="1" applyAlignment="1">
      <alignment horizontal="left" vertical="center" wrapText="1"/>
    </xf>
    <xf numFmtId="2" fontId="50" fillId="0" borderId="105" xfId="18" applyNumberFormat="1" applyFont="1" applyFill="1" applyBorder="1"/>
    <xf numFmtId="2" fontId="48" fillId="25" borderId="105" xfId="18" applyNumberFormat="1" applyFont="1" applyFill="1" applyBorder="1"/>
    <xf numFmtId="9" fontId="38" fillId="66" borderId="107" xfId="2" applyFont="1" applyFill="1" applyBorder="1" applyAlignment="1" applyProtection="1">
      <alignment vertical="center" wrapText="1"/>
    </xf>
    <xf numFmtId="170" fontId="40" fillId="0" borderId="105" xfId="13" applyNumberFormat="1" applyFont="1" applyFill="1" applyBorder="1" applyAlignment="1" applyProtection="1">
      <alignment vertical="center" wrapText="1"/>
    </xf>
    <xf numFmtId="170" fontId="37" fillId="0" borderId="105" xfId="13" applyNumberFormat="1" applyFont="1" applyFill="1" applyBorder="1" applyAlignment="1" applyProtection="1">
      <alignment vertical="center" wrapText="1"/>
    </xf>
    <xf numFmtId="170" fontId="38" fillId="65" borderId="105" xfId="13" applyNumberFormat="1" applyFont="1" applyFill="1" applyBorder="1" applyAlignment="1" applyProtection="1">
      <alignment vertical="center"/>
    </xf>
    <xf numFmtId="170" fontId="37" fillId="0" borderId="105" xfId="13" applyNumberFormat="1" applyFont="1" applyFill="1" applyBorder="1" applyAlignment="1" applyProtection="1">
      <alignment vertical="center"/>
    </xf>
    <xf numFmtId="170" fontId="10" fillId="0" borderId="105" xfId="1" applyNumberFormat="1" applyFill="1" applyBorder="1" applyAlignment="1" applyProtection="1">
      <alignment vertical="center"/>
    </xf>
    <xf numFmtId="170" fontId="42" fillId="65" borderId="105" xfId="13" applyNumberFormat="1" applyFont="1" applyFill="1" applyBorder="1" applyAlignment="1" applyProtection="1">
      <alignment vertical="center" wrapText="1"/>
    </xf>
    <xf numFmtId="0" fontId="11" fillId="0" borderId="105" xfId="0" applyFont="1" applyFill="1" applyBorder="1" applyAlignment="1">
      <alignment horizontal="center" vertical="center" wrapText="1"/>
    </xf>
    <xf numFmtId="9" fontId="11" fillId="0" borderId="105" xfId="2" applyFont="1" applyFill="1" applyBorder="1" applyAlignment="1" applyProtection="1">
      <alignment horizontal="center" vertical="center"/>
    </xf>
    <xf numFmtId="179" fontId="11" fillId="0" borderId="105" xfId="0" applyNumberFormat="1" applyFont="1" applyFill="1" applyBorder="1" applyAlignment="1">
      <alignment horizontal="center" vertical="top" wrapText="1"/>
    </xf>
    <xf numFmtId="179" fontId="18" fillId="0" borderId="105" xfId="0" applyNumberFormat="1" applyFont="1" applyFill="1" applyBorder="1" applyAlignment="1">
      <alignment horizontal="right" vertical="top" wrapText="1"/>
    </xf>
    <xf numFmtId="179" fontId="93" fillId="0" borderId="105" xfId="0" applyNumberFormat="1" applyFont="1" applyFill="1" applyBorder="1" applyAlignment="1">
      <alignment horizontal="center" vertical="top" wrapText="1"/>
    </xf>
    <xf numFmtId="0" fontId="11" fillId="0" borderId="108" xfId="0" applyFont="1" applyFill="1" applyBorder="1" applyAlignment="1" applyProtection="1">
      <alignment horizontal="right" vertical="center" wrapText="1"/>
    </xf>
    <xf numFmtId="179" fontId="18" fillId="0" borderId="106" xfId="0" applyNumberFormat="1" applyFont="1" applyFill="1" applyBorder="1" applyAlignment="1">
      <alignment horizontal="right" vertical="top" wrapText="1"/>
    </xf>
    <xf numFmtId="179" fontId="93" fillId="0" borderId="106" xfId="0" applyNumberFormat="1" applyFont="1" applyFill="1" applyBorder="1" applyAlignment="1">
      <alignment horizontal="center" vertical="top" wrapText="1"/>
    </xf>
    <xf numFmtId="2" fontId="10" fillId="0" borderId="105" xfId="21" applyNumberFormat="1" applyFont="1" applyFill="1" applyBorder="1" applyAlignment="1" applyProtection="1">
      <alignment horizontal="center" vertical="center"/>
    </xf>
    <xf numFmtId="179" fontId="11" fillId="0" borderId="109" xfId="0" applyNumberFormat="1" applyFont="1" applyFill="1" applyBorder="1" applyAlignment="1">
      <alignment horizontal="center" vertical="top" wrapText="1"/>
    </xf>
    <xf numFmtId="174" fontId="10" fillId="0" borderId="105" xfId="21" applyNumberFormat="1" applyFont="1" applyFill="1" applyBorder="1" applyAlignment="1" applyProtection="1">
      <alignment horizontal="center" vertical="center"/>
    </xf>
    <xf numFmtId="179" fontId="10" fillId="0" borderId="105" xfId="21" applyNumberFormat="1" applyFont="1" applyFill="1" applyBorder="1" applyAlignment="1" applyProtection="1">
      <alignment horizontal="center" vertical="center"/>
    </xf>
    <xf numFmtId="2" fontId="10" fillId="0" borderId="105" xfId="1" applyNumberFormat="1" applyFill="1" applyBorder="1" applyAlignment="1" applyProtection="1">
      <alignment horizontal="center" vertical="center"/>
    </xf>
    <xf numFmtId="0" fontId="10" fillId="0" borderId="108" xfId="0" applyFont="1" applyFill="1" applyBorder="1" applyAlignment="1">
      <alignment horizontal="left" vertical="center" wrapText="1" indent="1"/>
    </xf>
    <xf numFmtId="174" fontId="10" fillId="0" borderId="106" xfId="21" applyNumberFormat="1" applyFont="1" applyFill="1" applyBorder="1" applyAlignment="1" applyProtection="1">
      <alignment horizontal="center" vertical="center"/>
    </xf>
    <xf numFmtId="179" fontId="10" fillId="0" borderId="106" xfId="21" applyNumberFormat="1" applyFont="1" applyFill="1" applyBorder="1" applyAlignment="1" applyProtection="1">
      <alignment horizontal="center" vertical="center"/>
    </xf>
    <xf numFmtId="2" fontId="10" fillId="0" borderId="106" xfId="21" applyNumberFormat="1" applyFont="1" applyFill="1" applyBorder="1" applyAlignment="1" applyProtection="1">
      <alignment horizontal="center" vertical="center"/>
    </xf>
    <xf numFmtId="179" fontId="11" fillId="0" borderId="109" xfId="21" applyNumberFormat="1" applyFont="1" applyFill="1" applyBorder="1" applyAlignment="1" applyProtection="1">
      <alignment horizontal="center" vertical="center"/>
    </xf>
    <xf numFmtId="2" fontId="10" fillId="0" borderId="109" xfId="1" applyNumberFormat="1" applyFill="1" applyBorder="1" applyAlignment="1" applyProtection="1">
      <alignment horizontal="right" vertical="center" indent="1"/>
    </xf>
    <xf numFmtId="2" fontId="11" fillId="0" borderId="105" xfId="1" applyNumberFormat="1" applyFont="1" applyFill="1" applyBorder="1" applyAlignment="1">
      <alignment horizontal="center" vertical="top" wrapText="1"/>
    </xf>
    <xf numFmtId="174" fontId="11" fillId="0" borderId="105" xfId="1" applyNumberFormat="1" applyFont="1" applyFill="1" applyBorder="1" applyAlignment="1">
      <alignment horizontal="center" vertical="top" wrapText="1"/>
    </xf>
    <xf numFmtId="2" fontId="93" fillId="0" borderId="105" xfId="1" applyNumberFormat="1" applyFont="1" applyFill="1" applyBorder="1" applyAlignment="1">
      <alignment horizontal="center" vertical="top" wrapText="1"/>
    </xf>
    <xf numFmtId="174" fontId="93" fillId="0" borderId="105" xfId="1" applyNumberFormat="1" applyFont="1" applyFill="1" applyBorder="1" applyAlignment="1">
      <alignment horizontal="center" vertical="top" wrapText="1"/>
    </xf>
    <xf numFmtId="2" fontId="93" fillId="0" borderId="106" xfId="1" applyNumberFormat="1" applyFont="1" applyFill="1" applyBorder="1" applyAlignment="1">
      <alignment horizontal="center" vertical="top" wrapText="1"/>
    </xf>
    <xf numFmtId="174" fontId="93" fillId="0" borderId="106" xfId="1" applyNumberFormat="1" applyFont="1" applyFill="1" applyBorder="1" applyAlignment="1">
      <alignment horizontal="center" vertical="top" wrapText="1"/>
    </xf>
    <xf numFmtId="174" fontId="11" fillId="0" borderId="109" xfId="1" applyNumberFormat="1" applyFont="1" applyFill="1" applyBorder="1" applyAlignment="1">
      <alignment horizontal="center" vertical="top" wrapText="1"/>
    </xf>
    <xf numFmtId="174" fontId="10" fillId="0" borderId="110" xfId="21" applyNumberFormat="1" applyFont="1" applyFill="1" applyBorder="1" applyAlignment="1" applyProtection="1">
      <alignment horizontal="center" vertical="center"/>
    </xf>
    <xf numFmtId="174" fontId="10" fillId="0" borderId="105" xfId="1" applyNumberFormat="1" applyFill="1" applyBorder="1" applyAlignment="1" applyProtection="1">
      <alignment horizontal="center" vertical="center"/>
    </xf>
    <xf numFmtId="174" fontId="11" fillId="0" borderId="111" xfId="1" applyNumberFormat="1" applyFont="1" applyFill="1" applyBorder="1" applyAlignment="1" applyProtection="1">
      <alignment horizontal="center" vertical="center"/>
    </xf>
    <xf numFmtId="174" fontId="10" fillId="0" borderId="112" xfId="21" applyNumberFormat="1" applyFont="1" applyFill="1" applyBorder="1" applyAlignment="1" applyProtection="1">
      <alignment horizontal="center" vertical="center"/>
    </xf>
    <xf numFmtId="2" fontId="10" fillId="0" borderId="106" xfId="1" applyNumberFormat="1" applyFill="1" applyBorder="1" applyAlignment="1" applyProtection="1">
      <alignment horizontal="center" vertical="center"/>
    </xf>
    <xf numFmtId="174" fontId="10" fillId="0" borderId="106" xfId="1" applyNumberFormat="1" applyFill="1" applyBorder="1" applyAlignment="1" applyProtection="1">
      <alignment horizontal="center" vertical="center"/>
    </xf>
    <xf numFmtId="174" fontId="11" fillId="0" borderId="113" xfId="1" applyNumberFormat="1" applyFont="1" applyFill="1" applyBorder="1" applyAlignment="1" applyProtection="1">
      <alignment horizontal="center" vertical="center"/>
    </xf>
    <xf numFmtId="174" fontId="11" fillId="0" borderId="109" xfId="1" applyNumberFormat="1" applyFont="1" applyFill="1" applyBorder="1" applyAlignment="1" applyProtection="1">
      <alignment horizontal="center" vertical="center"/>
    </xf>
    <xf numFmtId="0" fontId="10" fillId="0" borderId="112" xfId="0" applyFont="1" applyFill="1" applyBorder="1" applyAlignment="1">
      <alignment horizontal="right" vertical="center"/>
    </xf>
    <xf numFmtId="174" fontId="11" fillId="15" borderId="105" xfId="1" applyNumberFormat="1" applyFont="1" applyFill="1" applyBorder="1" applyAlignment="1">
      <alignment vertical="center" wrapText="1"/>
    </xf>
    <xf numFmtId="166" fontId="11" fillId="15" borderId="105" xfId="1" applyFont="1" applyFill="1" applyBorder="1" applyAlignment="1">
      <alignment vertical="center" wrapText="1"/>
    </xf>
    <xf numFmtId="166" fontId="11" fillId="15" borderId="110" xfId="1" applyFont="1" applyFill="1" applyBorder="1" applyAlignment="1">
      <alignment vertical="center" wrapText="1"/>
    </xf>
    <xf numFmtId="3" fontId="11" fillId="15" borderId="105" xfId="1" applyNumberFormat="1" applyFont="1" applyFill="1" applyBorder="1" applyAlignment="1" applyProtection="1">
      <alignment horizontal="right" vertical="center" wrapText="1"/>
    </xf>
    <xf numFmtId="9" fontId="11" fillId="15" borderId="116" xfId="2" applyFont="1" applyFill="1" applyBorder="1" applyAlignment="1" applyProtection="1">
      <alignment horizontal="center" vertical="center" wrapText="1"/>
    </xf>
    <xf numFmtId="166" fontId="95" fillId="0" borderId="105" xfId="1" applyFont="1" applyFill="1" applyBorder="1" applyAlignment="1">
      <alignment vertical="center"/>
    </xf>
    <xf numFmtId="166" fontId="11" fillId="0" borderId="105" xfId="1" applyFont="1" applyFill="1" applyBorder="1" applyAlignment="1">
      <alignment vertical="center"/>
    </xf>
    <xf numFmtId="3" fontId="11" fillId="6" borderId="107" xfId="1" applyNumberFormat="1" applyFont="1" applyFill="1" applyBorder="1" applyAlignment="1">
      <alignment horizontal="right" vertical="center" wrapText="1"/>
    </xf>
    <xf numFmtId="3" fontId="11" fillId="6" borderId="111" xfId="1" applyNumberFormat="1" applyFont="1" applyFill="1" applyBorder="1" applyAlignment="1">
      <alignment horizontal="right" vertical="center" wrapText="1"/>
    </xf>
    <xf numFmtId="9" fontId="11" fillId="6" borderId="116" xfId="2" applyFont="1" applyFill="1" applyBorder="1" applyAlignment="1">
      <alignment horizontal="left" vertical="center" wrapText="1"/>
    </xf>
    <xf numFmtId="3" fontId="11" fillId="7" borderId="107" xfId="1" applyNumberFormat="1" applyFont="1" applyFill="1" applyBorder="1" applyAlignment="1">
      <alignment horizontal="right" vertical="center" wrapText="1"/>
    </xf>
    <xf numFmtId="3" fontId="11" fillId="7" borderId="111" xfId="1" applyNumberFormat="1" applyFont="1" applyFill="1" applyBorder="1" applyAlignment="1">
      <alignment horizontal="right" vertical="center" wrapText="1"/>
    </xf>
    <xf numFmtId="9" fontId="11" fillId="7" borderId="116" xfId="2" applyFont="1" applyFill="1" applyBorder="1" applyAlignment="1">
      <alignment horizontal="center" vertical="center"/>
    </xf>
    <xf numFmtId="3" fontId="10" fillId="0" borderId="107" xfId="1" applyNumberFormat="1" applyFont="1" applyFill="1" applyBorder="1" applyAlignment="1">
      <alignment horizontal="right" vertical="center" wrapText="1"/>
    </xf>
    <xf numFmtId="166" fontId="10" fillId="0" borderId="105" xfId="1" applyFont="1" applyFill="1" applyBorder="1" applyAlignment="1" applyProtection="1">
      <alignment horizontal="left" vertical="center" wrapText="1"/>
    </xf>
    <xf numFmtId="166" fontId="10" fillId="0" borderId="110" xfId="1" applyFont="1" applyFill="1" applyBorder="1" applyAlignment="1" applyProtection="1">
      <alignment horizontal="left" vertical="center" wrapText="1"/>
    </xf>
    <xf numFmtId="174" fontId="10" fillId="0" borderId="105" xfId="1" applyNumberFormat="1" applyFont="1" applyFill="1" applyBorder="1" applyAlignment="1" applyProtection="1">
      <alignment horizontal="left" vertical="center" wrapText="1"/>
    </xf>
    <xf numFmtId="9" fontId="10" fillId="0" borderId="116" xfId="2" applyFont="1" applyFill="1" applyBorder="1" applyAlignment="1">
      <alignment horizontal="center" vertical="center"/>
    </xf>
    <xf numFmtId="3" fontId="11" fillId="7" borderId="105" xfId="1" applyNumberFormat="1" applyFont="1" applyFill="1" applyBorder="1" applyAlignment="1">
      <alignment horizontal="right" vertical="center" wrapText="1"/>
    </xf>
    <xf numFmtId="174" fontId="11" fillId="7" borderId="105" xfId="1" applyNumberFormat="1" applyFont="1" applyFill="1" applyBorder="1" applyAlignment="1">
      <alignment horizontal="left" vertical="center" wrapText="1"/>
    </xf>
    <xf numFmtId="9" fontId="11" fillId="6" borderId="116" xfId="2" applyFont="1" applyFill="1" applyBorder="1" applyAlignment="1">
      <alignment horizontal="center" vertical="center" wrapText="1"/>
    </xf>
    <xf numFmtId="9" fontId="11" fillId="0" borderId="116" xfId="2" applyFont="1" applyFill="1" applyBorder="1" applyAlignment="1">
      <alignment horizontal="center" vertical="center"/>
    </xf>
    <xf numFmtId="3" fontId="11" fillId="11" borderId="107" xfId="1" applyNumberFormat="1" applyFont="1" applyFill="1" applyBorder="1" applyAlignment="1">
      <alignment horizontal="right" vertical="center" wrapText="1"/>
    </xf>
    <xf numFmtId="3" fontId="11" fillId="11" borderId="111" xfId="1" applyNumberFormat="1" applyFont="1" applyFill="1" applyBorder="1" applyAlignment="1">
      <alignment horizontal="right" vertical="center" wrapText="1"/>
    </xf>
    <xf numFmtId="174" fontId="11" fillId="11" borderId="107" xfId="1" applyNumberFormat="1" applyFont="1" applyFill="1" applyBorder="1" applyAlignment="1">
      <alignment horizontal="left" vertical="center" wrapText="1"/>
    </xf>
    <xf numFmtId="174" fontId="11" fillId="11" borderId="111" xfId="1" applyNumberFormat="1" applyFont="1" applyFill="1" applyBorder="1" applyAlignment="1">
      <alignment horizontal="left" vertical="center" wrapText="1"/>
    </xf>
    <xf numFmtId="9" fontId="11" fillId="11" borderId="116" xfId="2" applyFont="1" applyFill="1" applyBorder="1" applyAlignment="1">
      <alignment horizontal="center" vertical="center" wrapText="1"/>
    </xf>
    <xf numFmtId="174" fontId="11" fillId="6" borderId="107" xfId="1" applyNumberFormat="1" applyFont="1" applyFill="1" applyBorder="1" applyAlignment="1">
      <alignment horizontal="left" vertical="center" wrapText="1"/>
    </xf>
    <xf numFmtId="174" fontId="11" fillId="6" borderId="111" xfId="1" applyNumberFormat="1" applyFont="1" applyFill="1" applyBorder="1" applyAlignment="1">
      <alignment horizontal="left" vertical="center" wrapText="1"/>
    </xf>
    <xf numFmtId="174" fontId="11" fillId="7" borderId="107" xfId="1" applyNumberFormat="1" applyFont="1" applyFill="1" applyBorder="1" applyAlignment="1">
      <alignment horizontal="left" vertical="center" wrapText="1"/>
    </xf>
    <xf numFmtId="174" fontId="11" fillId="7" borderId="111" xfId="1" applyNumberFormat="1" applyFont="1" applyFill="1" applyBorder="1" applyAlignment="1">
      <alignment horizontal="left" vertical="center" wrapText="1"/>
    </xf>
    <xf numFmtId="3" fontId="11" fillId="20" borderId="107" xfId="1" applyNumberFormat="1" applyFont="1" applyFill="1" applyBorder="1" applyAlignment="1">
      <alignment horizontal="right" vertical="center" wrapText="1"/>
    </xf>
    <xf numFmtId="3" fontId="11" fillId="20" borderId="111" xfId="1" applyNumberFormat="1" applyFont="1" applyFill="1" applyBorder="1" applyAlignment="1">
      <alignment horizontal="right" vertical="center" wrapText="1"/>
    </xf>
    <xf numFmtId="9" fontId="11" fillId="20" borderId="116" xfId="2" applyFont="1" applyFill="1" applyBorder="1" applyAlignment="1">
      <alignment horizontal="center" vertical="center" wrapText="1"/>
    </xf>
    <xf numFmtId="3" fontId="11" fillId="21" borderId="107" xfId="1" applyNumberFormat="1" applyFont="1" applyFill="1" applyBorder="1" applyAlignment="1">
      <alignment horizontal="right" vertical="center" wrapText="1"/>
    </xf>
    <xf numFmtId="3" fontId="11" fillId="21" borderId="111" xfId="1" applyNumberFormat="1" applyFont="1" applyFill="1" applyBorder="1" applyAlignment="1">
      <alignment horizontal="right" vertical="center" wrapText="1"/>
    </xf>
    <xf numFmtId="9" fontId="11" fillId="21" borderId="116" xfId="2" applyFont="1" applyFill="1" applyBorder="1" applyAlignment="1">
      <alignment horizontal="left" vertical="center" wrapText="1"/>
    </xf>
    <xf numFmtId="175" fontId="11" fillId="6" borderId="108" xfId="0" applyNumberFormat="1" applyFont="1" applyFill="1" applyBorder="1" applyAlignment="1">
      <alignment horizontal="center" vertical="center" wrapText="1"/>
    </xf>
    <xf numFmtId="175" fontId="11" fillId="6" borderId="109" xfId="0" applyNumberFormat="1" applyFont="1" applyFill="1" applyBorder="1" applyAlignment="1">
      <alignment horizontal="center" vertical="center" wrapText="1"/>
    </xf>
    <xf numFmtId="3" fontId="11" fillId="6" borderId="108" xfId="1" applyNumberFormat="1" applyFont="1" applyFill="1" applyBorder="1" applyAlignment="1">
      <alignment horizontal="right" vertical="center" wrapText="1"/>
    </xf>
    <xf numFmtId="3" fontId="11" fillId="6" borderId="106" xfId="1" applyNumberFormat="1" applyFont="1" applyFill="1" applyBorder="1" applyAlignment="1">
      <alignment horizontal="right" vertical="center" wrapText="1"/>
    </xf>
    <xf numFmtId="3" fontId="11" fillId="6" borderId="113" xfId="1" applyNumberFormat="1" applyFont="1" applyFill="1" applyBorder="1" applyAlignment="1">
      <alignment horizontal="right" vertical="center" wrapText="1"/>
    </xf>
    <xf numFmtId="166" fontId="11" fillId="6" borderId="108" xfId="1" applyFont="1" applyFill="1" applyBorder="1" applyAlignment="1" applyProtection="1">
      <alignment horizontal="left" vertical="center" wrapText="1"/>
    </xf>
    <xf numFmtId="166" fontId="11" fillId="6" borderId="106" xfId="1" applyFont="1" applyFill="1" applyBorder="1" applyAlignment="1" applyProtection="1">
      <alignment horizontal="left" vertical="center" wrapText="1"/>
    </xf>
    <xf numFmtId="166" fontId="11" fillId="6" borderId="112" xfId="1" applyFont="1" applyFill="1" applyBorder="1" applyAlignment="1" applyProtection="1">
      <alignment horizontal="left" vertical="center" wrapText="1"/>
    </xf>
    <xf numFmtId="174" fontId="11" fillId="6" borderId="108" xfId="1" applyNumberFormat="1" applyFont="1" applyFill="1" applyBorder="1" applyAlignment="1" applyProtection="1">
      <alignment horizontal="left" vertical="center" wrapText="1"/>
    </xf>
    <xf numFmtId="174" fontId="11" fillId="6" borderId="106" xfId="1" applyNumberFormat="1" applyFont="1" applyFill="1" applyBorder="1" applyAlignment="1" applyProtection="1">
      <alignment horizontal="left" vertical="center" wrapText="1"/>
    </xf>
    <xf numFmtId="174" fontId="11" fillId="6" borderId="109" xfId="1" applyNumberFormat="1" applyFont="1" applyFill="1" applyBorder="1" applyAlignment="1" applyProtection="1">
      <alignment horizontal="left" vertical="center" wrapText="1"/>
    </xf>
    <xf numFmtId="9" fontId="11" fillId="6" borderId="114" xfId="2" applyFont="1" applyFill="1" applyBorder="1" applyAlignment="1">
      <alignment horizontal="center" vertical="center"/>
    </xf>
    <xf numFmtId="9" fontId="11" fillId="6" borderId="117" xfId="2" applyFont="1" applyFill="1" applyBorder="1" applyAlignment="1">
      <alignment horizontal="center" vertical="center"/>
    </xf>
    <xf numFmtId="175" fontId="17" fillId="19" borderId="105" xfId="0" applyNumberFormat="1" applyFont="1" applyFill="1" applyBorder="1" applyAlignment="1">
      <alignment horizontal="center" vertical="center" wrapText="1"/>
    </xf>
    <xf numFmtId="175" fontId="17" fillId="19" borderId="110" xfId="0" applyNumberFormat="1" applyFont="1" applyFill="1" applyBorder="1" applyAlignment="1">
      <alignment horizontal="center" vertical="center" wrapText="1"/>
    </xf>
    <xf numFmtId="0" fontId="17" fillId="19" borderId="105" xfId="0" applyFont="1" applyFill="1" applyBorder="1" applyAlignment="1">
      <alignment horizontal="center" vertical="center" wrapText="1"/>
    </xf>
    <xf numFmtId="175" fontId="11" fillId="15" borderId="105" xfId="1" applyNumberFormat="1" applyFont="1" applyFill="1" applyBorder="1" applyAlignment="1">
      <alignment horizontal="center" vertical="center" wrapText="1"/>
    </xf>
    <xf numFmtId="175" fontId="11" fillId="15" borderId="110" xfId="1" applyNumberFormat="1" applyFont="1" applyFill="1" applyBorder="1" applyAlignment="1">
      <alignment horizontal="center" vertical="center" wrapText="1"/>
    </xf>
    <xf numFmtId="166" fontId="11" fillId="15" borderId="107" xfId="1" applyFont="1" applyFill="1" applyBorder="1" applyAlignment="1" applyProtection="1">
      <alignment horizontal="center" vertical="center" wrapText="1"/>
    </xf>
    <xf numFmtId="166" fontId="11" fillId="15" borderId="105" xfId="1" applyFont="1" applyFill="1" applyBorder="1" applyAlignment="1" applyProtection="1">
      <alignment horizontal="center" vertical="center" wrapText="1"/>
    </xf>
    <xf numFmtId="166" fontId="11" fillId="6" borderId="110" xfId="0" applyNumberFormat="1" applyFont="1" applyFill="1" applyBorder="1" applyAlignment="1">
      <alignment vertical="center" wrapText="1"/>
    </xf>
    <xf numFmtId="0" fontId="11" fillId="6" borderId="105" xfId="0" applyFont="1" applyFill="1" applyBorder="1" applyAlignment="1">
      <alignment horizontal="left" vertical="center" wrapText="1"/>
    </xf>
    <xf numFmtId="175" fontId="11" fillId="6" borderId="105" xfId="0" applyNumberFormat="1" applyFont="1" applyFill="1" applyBorder="1" applyAlignment="1">
      <alignment horizontal="center" vertical="center" wrapText="1"/>
    </xf>
    <xf numFmtId="175" fontId="11" fillId="6" borderId="110" xfId="0" applyNumberFormat="1" applyFont="1" applyFill="1" applyBorder="1" applyAlignment="1">
      <alignment horizontal="center" vertical="center" wrapText="1"/>
    </xf>
    <xf numFmtId="166" fontId="11" fillId="6" borderId="107" xfId="0" applyNumberFormat="1" applyFont="1" applyFill="1" applyBorder="1" applyAlignment="1">
      <alignment horizontal="center" vertical="center" wrapText="1"/>
    </xf>
    <xf numFmtId="166" fontId="11" fillId="6" borderId="105" xfId="0" applyNumberFormat="1" applyFont="1" applyFill="1" applyBorder="1" applyAlignment="1" applyProtection="1">
      <alignment horizontal="center" vertical="center" wrapText="1"/>
    </xf>
    <xf numFmtId="166" fontId="11" fillId="7" borderId="110" xfId="1" applyFont="1" applyFill="1" applyBorder="1" applyAlignment="1">
      <alignment vertical="center" wrapText="1"/>
    </xf>
    <xf numFmtId="0" fontId="11" fillId="7" borderId="105" xfId="0" applyFont="1" applyFill="1" applyBorder="1" applyAlignment="1">
      <alignment horizontal="left" vertical="center" wrapText="1"/>
    </xf>
    <xf numFmtId="175" fontId="11" fillId="7" borderId="105" xfId="0" applyNumberFormat="1" applyFont="1" applyFill="1" applyBorder="1" applyAlignment="1">
      <alignment horizontal="center" vertical="center" wrapText="1"/>
    </xf>
    <xf numFmtId="175" fontId="11" fillId="7" borderId="110" xfId="0" applyNumberFormat="1" applyFont="1" applyFill="1" applyBorder="1" applyAlignment="1">
      <alignment horizontal="center" vertical="center" wrapText="1"/>
    </xf>
    <xf numFmtId="166" fontId="11" fillId="7" borderId="107" xfId="1" applyFont="1" applyFill="1" applyBorder="1" applyAlignment="1">
      <alignment horizontal="center" vertical="center" wrapText="1"/>
    </xf>
    <xf numFmtId="166" fontId="11" fillId="7" borderId="105" xfId="1" applyFont="1" applyFill="1" applyBorder="1" applyAlignment="1" applyProtection="1">
      <alignment horizontal="center" vertical="center" wrapText="1"/>
    </xf>
    <xf numFmtId="166" fontId="10" fillId="0" borderId="110" xfId="1" applyFont="1" applyFill="1" applyBorder="1" applyAlignment="1">
      <alignment vertical="center" wrapText="1"/>
    </xf>
    <xf numFmtId="0" fontId="10" fillId="0" borderId="105" xfId="0" applyFont="1" applyFill="1" applyBorder="1" applyAlignment="1">
      <alignment horizontal="left" vertical="center" wrapText="1"/>
    </xf>
    <xf numFmtId="175" fontId="10" fillId="0" borderId="105" xfId="0" applyNumberFormat="1" applyFont="1" applyFill="1" applyBorder="1" applyAlignment="1">
      <alignment horizontal="center" vertical="center" wrapText="1"/>
    </xf>
    <xf numFmtId="175" fontId="10" fillId="0" borderId="110" xfId="0" applyNumberFormat="1" applyFont="1" applyFill="1" applyBorder="1" applyAlignment="1">
      <alignment horizontal="center" vertical="center" wrapText="1"/>
    </xf>
    <xf numFmtId="166" fontId="10" fillId="0" borderId="107" xfId="1" applyFont="1" applyFill="1" applyBorder="1" applyAlignment="1">
      <alignment horizontal="center" vertical="center" wrapText="1"/>
    </xf>
    <xf numFmtId="166" fontId="10" fillId="0" borderId="105" xfId="1" applyFont="1" applyFill="1" applyBorder="1" applyAlignment="1" applyProtection="1">
      <alignment horizontal="center" vertical="center" wrapText="1"/>
    </xf>
    <xf numFmtId="166" fontId="11" fillId="11" borderId="110" xfId="1" applyFont="1" applyFill="1" applyBorder="1" applyAlignment="1">
      <alignment vertical="center" wrapText="1"/>
    </xf>
    <xf numFmtId="0" fontId="11" fillId="11" borderId="105" xfId="0" applyFont="1" applyFill="1" applyBorder="1" applyAlignment="1">
      <alignment horizontal="left" vertical="center" wrapText="1"/>
    </xf>
    <xf numFmtId="175" fontId="11" fillId="11" borderId="105" xfId="0" applyNumberFormat="1" applyFont="1" applyFill="1" applyBorder="1" applyAlignment="1">
      <alignment horizontal="center" vertical="center" wrapText="1"/>
    </xf>
    <xf numFmtId="175" fontId="11" fillId="11" borderId="110" xfId="0" applyNumberFormat="1" applyFont="1" applyFill="1" applyBorder="1" applyAlignment="1">
      <alignment horizontal="center" vertical="center" wrapText="1"/>
    </xf>
    <xf numFmtId="166" fontId="11" fillId="11" borderId="107" xfId="1" applyFont="1" applyFill="1" applyBorder="1" applyAlignment="1">
      <alignment horizontal="center" vertical="center" wrapText="1"/>
    </xf>
    <xf numFmtId="166" fontId="11" fillId="11" borderId="105" xfId="1" applyFont="1" applyFill="1" applyBorder="1" applyAlignment="1" applyProtection="1">
      <alignment horizontal="center" vertical="center" wrapText="1"/>
    </xf>
    <xf numFmtId="166" fontId="11" fillId="11" borderId="105" xfId="1" applyFont="1" applyFill="1" applyBorder="1" applyAlignment="1" applyProtection="1">
      <alignment horizontal="center" vertical="center"/>
    </xf>
    <xf numFmtId="166" fontId="11" fillId="6" borderId="110" xfId="1" applyFont="1" applyFill="1" applyBorder="1" applyAlignment="1">
      <alignment vertical="center" wrapText="1"/>
    </xf>
    <xf numFmtId="166" fontId="11" fillId="6" borderId="107" xfId="1" applyFont="1" applyFill="1" applyBorder="1" applyAlignment="1">
      <alignment horizontal="center" vertical="center" wrapText="1"/>
    </xf>
    <xf numFmtId="166" fontId="11" fillId="6" borderId="105" xfId="1" applyFont="1" applyFill="1" applyBorder="1" applyAlignment="1" applyProtection="1">
      <alignment horizontal="center" vertical="center" wrapText="1"/>
    </xf>
    <xf numFmtId="166" fontId="11" fillId="6" borderId="105" xfId="1" applyFont="1" applyFill="1" applyBorder="1" applyAlignment="1">
      <alignment horizontal="center" vertical="center" wrapText="1"/>
    </xf>
    <xf numFmtId="166" fontId="11" fillId="7" borderId="105" xfId="1" applyFont="1" applyFill="1" applyBorder="1" applyAlignment="1">
      <alignment horizontal="center" vertical="center" wrapText="1"/>
    </xf>
    <xf numFmtId="166" fontId="11" fillId="20" borderId="110" xfId="1" applyFont="1" applyFill="1" applyBorder="1" applyAlignment="1">
      <alignment vertical="center" wrapText="1"/>
    </xf>
    <xf numFmtId="166" fontId="11" fillId="20" borderId="105" xfId="1" applyFont="1" applyFill="1" applyBorder="1" applyAlignment="1">
      <alignment horizontal="left" vertical="center" wrapText="1"/>
    </xf>
    <xf numFmtId="175" fontId="11" fillId="20" borderId="105" xfId="1" applyNumberFormat="1" applyFont="1" applyFill="1" applyBorder="1" applyAlignment="1">
      <alignment horizontal="center" vertical="center" wrapText="1"/>
    </xf>
    <xf numFmtId="175" fontId="11" fillId="20" borderId="110" xfId="1" applyNumberFormat="1" applyFont="1" applyFill="1" applyBorder="1" applyAlignment="1">
      <alignment horizontal="center" vertical="center" wrapText="1"/>
    </xf>
    <xf numFmtId="165" fontId="11" fillId="20" borderId="107" xfId="1" applyNumberFormat="1" applyFont="1" applyFill="1" applyBorder="1" applyAlignment="1">
      <alignment horizontal="center" vertical="center" wrapText="1"/>
    </xf>
    <xf numFmtId="166" fontId="11" fillId="20" borderId="105" xfId="1" applyFont="1" applyFill="1" applyBorder="1" applyAlignment="1" applyProtection="1">
      <alignment horizontal="center" vertical="center" wrapText="1"/>
    </xf>
    <xf numFmtId="166" fontId="11" fillId="20" borderId="105" xfId="1" applyFont="1" applyFill="1" applyBorder="1" applyAlignment="1" applyProtection="1">
      <alignment horizontal="center" vertical="center"/>
    </xf>
    <xf numFmtId="166" fontId="11" fillId="21" borderId="110" xfId="1" applyFont="1" applyFill="1" applyBorder="1" applyAlignment="1">
      <alignment vertical="center" wrapText="1"/>
    </xf>
    <xf numFmtId="166" fontId="11" fillId="21" borderId="105" xfId="1" applyFont="1" applyFill="1" applyBorder="1" applyAlignment="1">
      <alignment horizontal="left" vertical="center" wrapText="1"/>
    </xf>
    <xf numFmtId="175" fontId="11" fillId="21" borderId="105" xfId="1" applyNumberFormat="1" applyFont="1" applyFill="1" applyBorder="1" applyAlignment="1">
      <alignment horizontal="center" vertical="center" wrapText="1"/>
    </xf>
    <xf numFmtId="175" fontId="11" fillId="21" borderId="110" xfId="1" applyNumberFormat="1" applyFont="1" applyFill="1" applyBorder="1" applyAlignment="1">
      <alignment horizontal="center" vertical="center" wrapText="1"/>
    </xf>
    <xf numFmtId="165" fontId="11" fillId="21" borderId="107" xfId="1" applyNumberFormat="1" applyFont="1" applyFill="1" applyBorder="1" applyAlignment="1">
      <alignment horizontal="center" vertical="center" wrapText="1"/>
    </xf>
    <xf numFmtId="166" fontId="11" fillId="21" borderId="105" xfId="1" applyFont="1" applyFill="1" applyBorder="1" applyAlignment="1" applyProtection="1">
      <alignment horizontal="center" vertical="center" wrapText="1"/>
    </xf>
    <xf numFmtId="166" fontId="11" fillId="21" borderId="105" xfId="1" applyFont="1" applyFill="1" applyBorder="1" applyAlignment="1" applyProtection="1">
      <alignment horizontal="center" vertical="center"/>
    </xf>
    <xf numFmtId="171" fontId="9" fillId="18" borderId="105" xfId="19" applyNumberFormat="1" applyFont="1" applyFill="1" applyBorder="1" applyAlignment="1">
      <alignment horizontal="center" vertical="center" wrapText="1"/>
    </xf>
    <xf numFmtId="3" fontId="9" fillId="18" borderId="105" xfId="19" applyNumberFormat="1" applyFont="1" applyFill="1" applyBorder="1" applyAlignment="1">
      <alignment horizontal="center" vertical="center" wrapText="1"/>
    </xf>
    <xf numFmtId="166" fontId="11" fillId="18" borderId="105" xfId="1" applyFont="1" applyFill="1" applyBorder="1" applyAlignment="1">
      <alignment horizontal="center" vertical="center" wrapText="1"/>
    </xf>
    <xf numFmtId="9" fontId="9" fillId="18" borderId="105" xfId="20" applyFont="1" applyFill="1" applyBorder="1" applyAlignment="1">
      <alignment horizontal="center" vertical="center" wrapText="1"/>
    </xf>
    <xf numFmtId="178" fontId="9" fillId="18" borderId="105" xfId="19" applyNumberFormat="1" applyFont="1" applyFill="1" applyBorder="1" applyAlignment="1">
      <alignment horizontal="center" vertical="center" wrapText="1"/>
    </xf>
    <xf numFmtId="175" fontId="9" fillId="18" borderId="105" xfId="19" applyNumberFormat="1" applyFont="1" applyFill="1" applyBorder="1" applyAlignment="1">
      <alignment horizontal="center" vertical="center" wrapText="1"/>
    </xf>
    <xf numFmtId="3" fontId="9" fillId="18" borderId="105" xfId="19" applyNumberFormat="1" applyFont="1" applyFill="1" applyBorder="1" applyAlignment="1">
      <alignment horizontal="left" vertical="center" wrapText="1"/>
    </xf>
    <xf numFmtId="2" fontId="8" fillId="0" borderId="105" xfId="21" applyNumberFormat="1" applyFont="1" applyFill="1" applyBorder="1" applyAlignment="1" applyProtection="1">
      <alignment horizontal="center" vertical="center"/>
    </xf>
    <xf numFmtId="2" fontId="8" fillId="0" borderId="105" xfId="19" applyNumberFormat="1" applyFont="1" applyFill="1" applyBorder="1" applyAlignment="1">
      <alignment horizontal="center" vertical="center"/>
    </xf>
    <xf numFmtId="3" fontId="8" fillId="0" borderId="105" xfId="21" applyNumberFormat="1" applyFont="1" applyFill="1" applyBorder="1" applyAlignment="1" applyProtection="1">
      <alignment horizontal="center" vertical="center"/>
    </xf>
    <xf numFmtId="3" fontId="8" fillId="0" borderId="105" xfId="19" applyNumberFormat="1" applyFont="1" applyFill="1" applyBorder="1" applyAlignment="1">
      <alignment horizontal="left" vertical="center" wrapText="1"/>
    </xf>
    <xf numFmtId="166" fontId="10" fillId="0" borderId="105" xfId="1" applyFill="1" applyBorder="1" applyAlignment="1" applyProtection="1">
      <alignment vertical="center"/>
    </xf>
    <xf numFmtId="9" fontId="8" fillId="0" borderId="105" xfId="20" applyFont="1" applyFill="1" applyBorder="1" applyAlignment="1">
      <alignment vertical="center"/>
    </xf>
    <xf numFmtId="178" fontId="8" fillId="0" borderId="105" xfId="20" applyNumberFormat="1" applyFont="1" applyFill="1" applyBorder="1" applyAlignment="1">
      <alignment vertical="center"/>
    </xf>
    <xf numFmtId="175" fontId="8" fillId="0" borderId="105" xfId="19" applyNumberFormat="1" applyFont="1" applyFill="1" applyBorder="1" applyAlignment="1">
      <alignment vertical="center"/>
    </xf>
    <xf numFmtId="3" fontId="8" fillId="0" borderId="105" xfId="21" applyNumberFormat="1" applyFont="1" applyFill="1" applyBorder="1" applyAlignment="1" applyProtection="1">
      <alignment horizontal="left" vertical="center" wrapText="1"/>
    </xf>
    <xf numFmtId="3" fontId="8" fillId="0" borderId="105" xfId="19" applyNumberFormat="1" applyFont="1" applyFill="1" applyBorder="1" applyAlignment="1">
      <alignment horizontal="center" vertical="center"/>
    </xf>
    <xf numFmtId="2" fontId="8" fillId="7" borderId="105" xfId="19" applyNumberFormat="1" applyFont="1" applyFill="1" applyBorder="1" applyAlignment="1">
      <alignment horizontal="center" vertical="center"/>
    </xf>
    <xf numFmtId="3" fontId="8" fillId="7" borderId="105" xfId="21" applyNumberFormat="1" applyFont="1" applyFill="1" applyBorder="1" applyAlignment="1" applyProtection="1">
      <alignment horizontal="center" vertical="center"/>
    </xf>
    <xf numFmtId="3" fontId="8" fillId="7" borderId="105" xfId="19" applyNumberFormat="1" applyFont="1" applyFill="1" applyBorder="1" applyAlignment="1">
      <alignment horizontal="left" vertical="center" wrapText="1"/>
    </xf>
    <xf numFmtId="166" fontId="10" fillId="7" borderId="105" xfId="1" applyFill="1" applyBorder="1" applyAlignment="1" applyProtection="1">
      <alignment vertical="center"/>
    </xf>
    <xf numFmtId="9" fontId="8" fillId="7" borderId="105" xfId="20" applyFont="1" applyFill="1" applyBorder="1" applyAlignment="1">
      <alignment vertical="center"/>
    </xf>
    <xf numFmtId="178" fontId="8" fillId="7" borderId="105" xfId="20" applyNumberFormat="1" applyFont="1" applyFill="1" applyBorder="1" applyAlignment="1">
      <alignment vertical="center"/>
    </xf>
    <xf numFmtId="175" fontId="8" fillId="7" borderId="105" xfId="19" applyNumberFormat="1" applyFont="1" applyFill="1" applyBorder="1" applyAlignment="1">
      <alignment vertical="center"/>
    </xf>
    <xf numFmtId="3" fontId="8" fillId="7" borderId="105" xfId="21" applyNumberFormat="1" applyFont="1" applyFill="1" applyBorder="1" applyAlignment="1" applyProtection="1">
      <alignment horizontal="left" vertical="center" wrapText="1"/>
    </xf>
    <xf numFmtId="2" fontId="8" fillId="7" borderId="105" xfId="19" applyNumberFormat="1" applyFont="1" applyFill="1" applyBorder="1" applyAlignment="1">
      <alignment horizontal="center" vertical="center" wrapText="1"/>
    </xf>
    <xf numFmtId="2" fontId="8" fillId="0" borderId="105" xfId="19" applyNumberFormat="1" applyFont="1" applyFill="1" applyBorder="1" applyAlignment="1">
      <alignment horizontal="center" vertical="center" wrapText="1"/>
    </xf>
    <xf numFmtId="3" fontId="8" fillId="7" borderId="105" xfId="19" applyNumberFormat="1" applyFont="1" applyFill="1" applyBorder="1" applyAlignment="1">
      <alignment horizontal="center" vertical="center"/>
    </xf>
    <xf numFmtId="171" fontId="49" fillId="0" borderId="105" xfId="0" applyNumberFormat="1" applyFont="1" applyFill="1" applyBorder="1" applyAlignment="1">
      <alignment horizontal="center"/>
    </xf>
    <xf numFmtId="2" fontId="49" fillId="0" borderId="105" xfId="0" applyNumberFormat="1" applyFont="1" applyFill="1" applyBorder="1"/>
    <xf numFmtId="0" fontId="9" fillId="0" borderId="105" xfId="19" applyFont="1" applyFill="1" applyBorder="1" applyAlignment="1">
      <alignment horizontal="center" vertical="center"/>
    </xf>
    <xf numFmtId="0" fontId="9" fillId="0" borderId="105" xfId="19" applyFont="1" applyFill="1" applyBorder="1" applyAlignment="1">
      <alignment vertical="center" wrapText="1"/>
    </xf>
    <xf numFmtId="0" fontId="9" fillId="0" borderId="105" xfId="19" applyFont="1" applyFill="1" applyBorder="1" applyAlignment="1">
      <alignment vertical="center"/>
    </xf>
    <xf numFmtId="165" fontId="11" fillId="0" borderId="105" xfId="1" applyNumberFormat="1" applyFont="1" applyFill="1" applyBorder="1" applyAlignment="1" applyProtection="1">
      <alignment vertical="center"/>
    </xf>
    <xf numFmtId="9" fontId="9" fillId="0" borderId="105" xfId="20" applyFont="1" applyFill="1" applyBorder="1" applyAlignment="1">
      <alignment vertical="center"/>
    </xf>
    <xf numFmtId="178" fontId="9" fillId="0" borderId="105" xfId="19" applyNumberFormat="1" applyFont="1" applyFill="1" applyBorder="1" applyAlignment="1">
      <alignment vertical="center"/>
    </xf>
    <xf numFmtId="175" fontId="9" fillId="0" borderId="105" xfId="19" applyNumberFormat="1" applyFont="1" applyFill="1" applyBorder="1" applyAlignment="1">
      <alignment vertical="center"/>
    </xf>
    <xf numFmtId="0" fontId="9" fillId="0" borderId="105" xfId="19" applyFont="1" applyFill="1" applyBorder="1" applyAlignment="1">
      <alignment horizontal="left" vertical="center" wrapText="1"/>
    </xf>
    <xf numFmtId="166" fontId="20" fillId="10" borderId="105" xfId="1" applyFont="1" applyFill="1" applyBorder="1" applyAlignment="1">
      <alignment horizontal="center" vertical="center" wrapText="1"/>
    </xf>
    <xf numFmtId="10" fontId="53" fillId="10" borderId="105" xfId="3" applyNumberFormat="1" applyFont="1" applyFill="1" applyBorder="1" applyAlignment="1">
      <alignment horizontal="center" vertical="center" wrapText="1"/>
    </xf>
    <xf numFmtId="0" fontId="53" fillId="10" borderId="105" xfId="3" applyFont="1" applyFill="1" applyBorder="1" applyAlignment="1">
      <alignment horizontal="center" vertical="center" wrapText="1"/>
    </xf>
    <xf numFmtId="2" fontId="10" fillId="12" borderId="105" xfId="1" applyNumberFormat="1" applyFont="1" applyFill="1" applyBorder="1" applyAlignment="1">
      <alignment horizontal="center" vertical="center" wrapText="1"/>
    </xf>
    <xf numFmtId="0" fontId="56" fillId="12" borderId="105" xfId="29" applyFont="1" applyFill="1" applyBorder="1" applyAlignment="1">
      <alignment horizontal="center" vertical="center" wrapText="1"/>
    </xf>
    <xf numFmtId="0" fontId="56" fillId="12" borderId="105" xfId="29" applyFont="1" applyFill="1" applyBorder="1" applyAlignment="1">
      <alignment horizontal="justify" vertical="center" wrapText="1"/>
    </xf>
    <xf numFmtId="0" fontId="66" fillId="12" borderId="105" xfId="29" applyNumberFormat="1" applyFont="1" applyFill="1" applyBorder="1" applyAlignment="1">
      <alignment horizontal="center" vertical="center" wrapText="1"/>
    </xf>
    <xf numFmtId="166" fontId="10" fillId="0" borderId="105" xfId="1" applyFont="1" applyBorder="1" applyAlignment="1">
      <alignment vertical="center" wrapText="1"/>
    </xf>
    <xf numFmtId="9" fontId="56" fillId="12" borderId="105" xfId="29" applyNumberFormat="1" applyFont="1" applyFill="1" applyBorder="1" applyAlignment="1">
      <alignment horizontal="center" vertical="center" wrapText="1"/>
    </xf>
    <xf numFmtId="0" fontId="56" fillId="12" borderId="105" xfId="69" applyNumberFormat="1" applyFont="1" applyFill="1" applyBorder="1" applyAlignment="1">
      <alignment horizontal="center" vertical="center" wrapText="1"/>
    </xf>
    <xf numFmtId="177" fontId="66" fillId="12" borderId="105" xfId="29" applyNumberFormat="1" applyFont="1" applyFill="1" applyBorder="1" applyAlignment="1">
      <alignment horizontal="center" vertical="center" wrapText="1"/>
    </xf>
    <xf numFmtId="17" fontId="56" fillId="12" borderId="105" xfId="29" applyNumberFormat="1" applyFont="1" applyFill="1" applyBorder="1" applyAlignment="1">
      <alignment horizontal="center" vertical="center" wrapText="1"/>
    </xf>
    <xf numFmtId="3" fontId="56" fillId="12" borderId="105" xfId="25" applyNumberFormat="1" applyFont="1" applyFill="1" applyBorder="1" applyAlignment="1">
      <alignment horizontal="right" vertical="center" wrapText="1"/>
    </xf>
    <xf numFmtId="2" fontId="10" fillId="0" borderId="105" xfId="1" applyNumberFormat="1" applyFont="1" applyFill="1" applyBorder="1" applyAlignment="1">
      <alignment horizontal="center" vertical="center" wrapText="1"/>
    </xf>
    <xf numFmtId="0" fontId="56" fillId="0" borderId="105" xfId="29" applyNumberFormat="1" applyFont="1" applyFill="1" applyBorder="1" applyAlignment="1">
      <alignment horizontal="center" vertical="center" wrapText="1"/>
    </xf>
    <xf numFmtId="0" fontId="56" fillId="0" borderId="105" xfId="29" applyFont="1" applyFill="1" applyBorder="1" applyAlignment="1">
      <alignment horizontal="justify" vertical="center" wrapText="1"/>
    </xf>
    <xf numFmtId="0" fontId="56" fillId="0" borderId="105" xfId="29" applyFont="1" applyFill="1" applyBorder="1" applyAlignment="1">
      <alignment horizontal="center" vertical="center" wrapText="1"/>
    </xf>
    <xf numFmtId="9" fontId="56" fillId="0" borderId="105" xfId="27" applyNumberFormat="1" applyFont="1" applyFill="1" applyBorder="1" applyAlignment="1" applyProtection="1">
      <alignment horizontal="center" vertical="center" wrapText="1"/>
      <protection locked="0"/>
    </xf>
    <xf numFmtId="166" fontId="10" fillId="0" borderId="105" xfId="1" applyFont="1" applyFill="1" applyBorder="1" applyAlignment="1">
      <alignment vertical="center" wrapText="1"/>
    </xf>
    <xf numFmtId="9" fontId="56" fillId="0" borderId="105" xfId="29" applyNumberFormat="1" applyFont="1" applyFill="1" applyBorder="1" applyAlignment="1">
      <alignment horizontal="center" vertical="center" wrapText="1"/>
    </xf>
    <xf numFmtId="0" fontId="56" fillId="0" borderId="105" xfId="69" applyNumberFormat="1" applyFont="1" applyFill="1" applyBorder="1" applyAlignment="1">
      <alignment horizontal="center" vertical="center" wrapText="1"/>
    </xf>
    <xf numFmtId="177" fontId="66" fillId="0" borderId="105" xfId="29" applyNumberFormat="1" applyFont="1" applyFill="1" applyBorder="1" applyAlignment="1">
      <alignment horizontal="center" vertical="center" wrapText="1"/>
    </xf>
    <xf numFmtId="17" fontId="56" fillId="0" borderId="105" xfId="29" applyNumberFormat="1" applyFont="1" applyFill="1" applyBorder="1" applyAlignment="1">
      <alignment horizontal="center" vertical="center" wrapText="1"/>
    </xf>
    <xf numFmtId="3" fontId="56" fillId="0" borderId="105" xfId="25" applyNumberFormat="1" applyFont="1" applyFill="1" applyBorder="1" applyAlignment="1">
      <alignment horizontal="right" vertical="center" wrapText="1"/>
    </xf>
    <xf numFmtId="0" fontId="56" fillId="27" borderId="105" xfId="29" applyFont="1" applyFill="1" applyBorder="1" applyAlignment="1">
      <alignment horizontal="justify" vertical="center" wrapText="1"/>
    </xf>
    <xf numFmtId="17" fontId="56" fillId="0" borderId="110" xfId="29" applyNumberFormat="1" applyFont="1" applyFill="1" applyBorder="1" applyAlignment="1">
      <alignment horizontal="center" vertical="center" wrapText="1"/>
    </xf>
    <xf numFmtId="17" fontId="56" fillId="0" borderId="107" xfId="29" applyNumberFormat="1" applyFont="1" applyFill="1" applyBorder="1" applyAlignment="1">
      <alignment horizontal="center" vertical="center" wrapText="1"/>
    </xf>
    <xf numFmtId="0" fontId="56" fillId="0" borderId="110" xfId="29" applyFont="1" applyFill="1" applyBorder="1" applyAlignment="1">
      <alignment horizontal="center" vertical="center" wrapText="1"/>
    </xf>
    <xf numFmtId="0" fontId="56" fillId="0" borderId="107" xfId="29" applyFont="1" applyFill="1" applyBorder="1" applyAlignment="1">
      <alignment horizontal="center" vertical="center" wrapText="1"/>
    </xf>
    <xf numFmtId="166" fontId="10" fillId="10" borderId="105" xfId="1" applyFill="1" applyBorder="1" applyAlignment="1">
      <alignment horizontal="center" vertical="center" wrapText="1"/>
    </xf>
    <xf numFmtId="0" fontId="56" fillId="12" borderId="105" xfId="29" applyNumberFormat="1" applyFont="1" applyFill="1" applyBorder="1" applyAlignment="1">
      <alignment horizontal="center" vertical="center" wrapText="1"/>
    </xf>
    <xf numFmtId="166" fontId="10" fillId="12" borderId="105" xfId="1" applyFont="1" applyFill="1" applyBorder="1" applyAlignment="1">
      <alignment vertical="center" wrapText="1"/>
    </xf>
    <xf numFmtId="0" fontId="66" fillId="27" borderId="105" xfId="29" applyFont="1" applyFill="1" applyBorder="1" applyAlignment="1">
      <alignment horizontal="justify" vertical="center" wrapText="1"/>
    </xf>
    <xf numFmtId="3" fontId="56" fillId="27" borderId="105" xfId="25" applyNumberFormat="1" applyFont="1" applyFill="1" applyBorder="1" applyAlignment="1">
      <alignment horizontal="right" vertical="center" wrapText="1"/>
    </xf>
    <xf numFmtId="4" fontId="53" fillId="10" borderId="105" xfId="3" applyNumberFormat="1" applyFont="1" applyFill="1" applyBorder="1" applyAlignment="1">
      <alignment horizontal="center" vertical="center" wrapText="1"/>
    </xf>
    <xf numFmtId="49" fontId="56" fillId="0" borderId="105" xfId="27" applyNumberFormat="1" applyFont="1" applyFill="1" applyBorder="1" applyAlignment="1" applyProtection="1">
      <alignment horizontal="center" vertical="center" wrapText="1"/>
      <protection locked="0"/>
    </xf>
    <xf numFmtId="166" fontId="10" fillId="55" borderId="105" xfId="1" applyFont="1" applyFill="1" applyBorder="1" applyAlignment="1">
      <alignment vertical="center" wrapText="1"/>
    </xf>
    <xf numFmtId="9" fontId="56" fillId="55" borderId="105" xfId="29" applyNumberFormat="1" applyFont="1" applyFill="1" applyBorder="1" applyAlignment="1">
      <alignment horizontal="center" vertical="center" wrapText="1"/>
    </xf>
    <xf numFmtId="9" fontId="56" fillId="55" borderId="105" xfId="27" applyNumberFormat="1" applyFont="1" applyFill="1" applyBorder="1" applyAlignment="1" applyProtection="1">
      <alignment horizontal="center" vertical="center" wrapText="1"/>
      <protection locked="0"/>
    </xf>
    <xf numFmtId="166" fontId="10" fillId="55" borderId="105" xfId="1" applyFill="1" applyBorder="1" applyAlignment="1">
      <alignment horizontal="center" vertical="center" wrapText="1"/>
    </xf>
    <xf numFmtId="0" fontId="56" fillId="55" borderId="105" xfId="29" applyFont="1" applyFill="1" applyBorder="1" applyAlignment="1">
      <alignment horizontal="center" vertical="center" wrapText="1"/>
    </xf>
    <xf numFmtId="0" fontId="56" fillId="55" borderId="105" xfId="29" applyFont="1" applyFill="1" applyBorder="1" applyAlignment="1">
      <alignment horizontal="justify" vertical="center" wrapText="1"/>
    </xf>
    <xf numFmtId="9" fontId="56" fillId="0" borderId="105" xfId="2" applyFont="1" applyFill="1" applyBorder="1" applyAlignment="1" applyProtection="1">
      <alignment horizontal="center" vertical="center" wrapText="1"/>
      <protection locked="0"/>
    </xf>
    <xf numFmtId="4" fontId="67" fillId="10" borderId="105" xfId="14" applyNumberFormat="1" applyFont="1" applyFill="1" applyBorder="1" applyAlignment="1">
      <alignment horizontal="center" vertical="center" wrapText="1"/>
    </xf>
    <xf numFmtId="10" fontId="67" fillId="10" borderId="105" xfId="14" applyNumberFormat="1" applyFont="1" applyFill="1" applyBorder="1" applyAlignment="1">
      <alignment horizontal="center" vertical="center" wrapText="1"/>
    </xf>
    <xf numFmtId="0" fontId="67" fillId="10" borderId="105" xfId="14" applyFont="1" applyFill="1" applyBorder="1" applyAlignment="1">
      <alignment horizontal="center" vertical="center" wrapText="1"/>
    </xf>
    <xf numFmtId="0" fontId="56" fillId="12" borderId="105" xfId="29" applyFont="1" applyFill="1" applyBorder="1" applyAlignment="1">
      <alignment horizontal="left" vertical="center" wrapText="1"/>
    </xf>
    <xf numFmtId="0" fontId="8" fillId="12" borderId="105" xfId="14" applyFont="1" applyFill="1" applyBorder="1" applyAlignment="1">
      <alignment horizontal="center" vertical="top" wrapText="1"/>
    </xf>
    <xf numFmtId="9" fontId="56" fillId="12" borderId="105" xfId="27" applyNumberFormat="1" applyFont="1" applyFill="1" applyBorder="1" applyAlignment="1" applyProtection="1">
      <alignment horizontal="center" vertical="center" wrapText="1"/>
      <protection locked="0"/>
    </xf>
    <xf numFmtId="0" fontId="8" fillId="0" borderId="105" xfId="14" applyFont="1" applyFill="1" applyBorder="1" applyAlignment="1">
      <alignment vertical="center" wrapText="1"/>
    </xf>
    <xf numFmtId="0" fontId="8" fillId="12" borderId="105" xfId="14" applyFont="1" applyFill="1" applyBorder="1" applyAlignment="1">
      <alignment horizontal="center" vertical="center" wrapText="1"/>
    </xf>
    <xf numFmtId="0" fontId="56" fillId="27" borderId="105" xfId="29" applyFont="1" applyFill="1" applyBorder="1" applyAlignment="1">
      <alignment horizontal="left" vertical="center" wrapText="1"/>
    </xf>
    <xf numFmtId="0" fontId="68" fillId="12" borderId="105" xfId="14" applyFont="1" applyFill="1" applyBorder="1" applyAlignment="1">
      <alignment horizontal="center" vertical="center" wrapText="1"/>
    </xf>
    <xf numFmtId="9" fontId="56" fillId="12" borderId="110" xfId="27" applyNumberFormat="1" applyFont="1" applyFill="1" applyBorder="1" applyAlignment="1" applyProtection="1">
      <alignment horizontal="center" vertical="center" wrapText="1"/>
      <protection locked="0"/>
    </xf>
    <xf numFmtId="9" fontId="56" fillId="12" borderId="107" xfId="27" applyNumberFormat="1" applyFont="1" applyFill="1" applyBorder="1" applyAlignment="1" applyProtection="1">
      <alignment horizontal="center" vertical="center" wrapText="1"/>
      <protection locked="0"/>
    </xf>
    <xf numFmtId="0" fontId="8" fillId="0" borderId="105" xfId="14" applyFont="1" applyFill="1" applyBorder="1" applyAlignment="1">
      <alignment horizontal="center" vertical="center" wrapText="1"/>
    </xf>
    <xf numFmtId="0" fontId="56" fillId="0" borderId="105" xfId="29" applyFont="1" applyBorder="1" applyAlignment="1">
      <alignment vertical="center" wrapText="1"/>
    </xf>
    <xf numFmtId="4" fontId="53" fillId="10" borderId="105" xfId="14" applyNumberFormat="1" applyFont="1" applyFill="1" applyBorder="1" applyAlignment="1">
      <alignment horizontal="center" vertical="center" wrapText="1"/>
    </xf>
    <xf numFmtId="10" fontId="53" fillId="10" borderId="105" xfId="14" applyNumberFormat="1" applyFont="1" applyFill="1" applyBorder="1" applyAlignment="1">
      <alignment horizontal="center" vertical="center" wrapText="1"/>
    </xf>
    <xf numFmtId="0" fontId="53" fillId="10" borderId="105" xfId="14" applyFont="1" applyFill="1" applyBorder="1" applyAlignment="1">
      <alignment horizontal="center" vertical="center" wrapText="1"/>
    </xf>
    <xf numFmtId="166" fontId="10" fillId="0" borderId="105" xfId="1" applyFont="1" applyFill="1" applyBorder="1" applyAlignment="1">
      <alignment horizontal="right" vertical="center" wrapText="1"/>
    </xf>
    <xf numFmtId="0" fontId="56" fillId="0" borderId="105" xfId="29" applyFont="1" applyFill="1" applyBorder="1" applyAlignment="1">
      <alignment vertical="center" wrapText="1"/>
    </xf>
    <xf numFmtId="9" fontId="56" fillId="0" borderId="110" xfId="27" applyNumberFormat="1" applyFont="1" applyFill="1" applyBorder="1" applyAlignment="1" applyProtection="1">
      <alignment horizontal="center" vertical="center" wrapText="1"/>
      <protection locked="0"/>
    </xf>
    <xf numFmtId="9" fontId="56" fillId="0" borderId="107" xfId="27" applyNumberFormat="1" applyFont="1" applyFill="1" applyBorder="1" applyAlignment="1" applyProtection="1">
      <alignment horizontal="center" vertical="center" wrapText="1"/>
      <protection locked="0"/>
    </xf>
    <xf numFmtId="0" fontId="56" fillId="0" borderId="105" xfId="0" applyFont="1" applyFill="1" applyBorder="1" applyAlignment="1">
      <alignment vertical="center" wrapText="1"/>
    </xf>
    <xf numFmtId="0" fontId="24" fillId="0" borderId="105" xfId="0" applyFont="1" applyBorder="1" applyAlignment="1">
      <alignment vertical="center" wrapText="1"/>
    </xf>
    <xf numFmtId="49" fontId="26" fillId="0" borderId="105" xfId="29" applyNumberFormat="1" applyFont="1" applyFill="1" applyBorder="1" applyAlignment="1">
      <alignment horizontal="center" vertical="center" wrapText="1"/>
    </xf>
    <xf numFmtId="165" fontId="17" fillId="2" borderId="105" xfId="0" applyNumberFormat="1" applyFont="1" applyFill="1" applyBorder="1" applyAlignment="1">
      <alignment horizontal="center" vertical="center" wrapText="1"/>
    </xf>
    <xf numFmtId="165" fontId="10" fillId="0" borderId="105" xfId="0" applyNumberFormat="1" applyFont="1" applyFill="1" applyBorder="1"/>
    <xf numFmtId="0" fontId="17" fillId="2" borderId="110" xfId="0" applyFont="1" applyFill="1" applyBorder="1" applyAlignment="1">
      <alignment horizontal="left" vertical="center" wrapText="1"/>
    </xf>
    <xf numFmtId="0" fontId="10" fillId="0" borderId="105" xfId="0" applyFont="1" applyFill="1" applyBorder="1"/>
    <xf numFmtId="0" fontId="10" fillId="4" borderId="105" xfId="3" applyFont="1" applyFill="1" applyBorder="1"/>
    <xf numFmtId="0" fontId="11" fillId="4" borderId="105" xfId="3" applyFont="1" applyFill="1" applyBorder="1" applyAlignment="1">
      <alignment horizontal="center"/>
    </xf>
    <xf numFmtId="0" fontId="10" fillId="0" borderId="105" xfId="3" applyFont="1" applyBorder="1"/>
    <xf numFmtId="168" fontId="10" fillId="0" borderId="105" xfId="3" applyNumberFormat="1" applyBorder="1"/>
    <xf numFmtId="0" fontId="11" fillId="8" borderId="105" xfId="3" applyFont="1" applyFill="1" applyBorder="1"/>
    <xf numFmtId="168" fontId="11" fillId="8" borderId="105" xfId="3" applyNumberFormat="1" applyFont="1" applyFill="1" applyBorder="1"/>
    <xf numFmtId="9" fontId="10" fillId="4" borderId="105" xfId="2" applyFont="1" applyFill="1" applyBorder="1" applyAlignment="1">
      <alignment horizontal="center"/>
    </xf>
    <xf numFmtId="9" fontId="10" fillId="4" borderId="105" xfId="2" applyFont="1" applyFill="1" applyBorder="1"/>
    <xf numFmtId="0" fontId="35" fillId="0" borderId="39" xfId="0" applyFont="1" applyBorder="1" applyAlignment="1">
      <alignment horizontal="center" vertical="center" wrapText="1"/>
    </xf>
    <xf numFmtId="0" fontId="35" fillId="0" borderId="57" xfId="0" applyFont="1" applyBorder="1" applyAlignment="1">
      <alignment horizontal="center" vertical="center" wrapText="1"/>
    </xf>
    <xf numFmtId="0" fontId="35" fillId="0" borderId="34"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94" xfId="0" applyFont="1" applyBorder="1" applyAlignment="1">
      <alignment horizontal="center" vertical="center" wrapText="1"/>
    </xf>
    <xf numFmtId="0" fontId="10" fillId="54" borderId="52" xfId="0" applyFont="1" applyFill="1" applyBorder="1" applyAlignment="1">
      <alignment horizontal="center" vertical="center" wrapText="1"/>
    </xf>
    <xf numFmtId="0" fontId="10" fillId="54" borderId="47" xfId="0" applyFont="1" applyFill="1" applyBorder="1" applyAlignment="1">
      <alignment horizontal="center" vertical="center" wrapText="1"/>
    </xf>
    <xf numFmtId="0" fontId="10" fillId="54" borderId="58" xfId="0" applyFont="1" applyFill="1" applyBorder="1" applyAlignment="1">
      <alignment horizontal="center" vertical="center" wrapText="1"/>
    </xf>
    <xf numFmtId="0" fontId="35" fillId="54" borderId="52" xfId="0" applyFont="1" applyFill="1" applyBorder="1" applyAlignment="1">
      <alignment horizontal="center" vertical="center" wrapText="1"/>
    </xf>
    <xf numFmtId="0" fontId="35" fillId="54" borderId="47" xfId="0" applyFont="1" applyFill="1" applyBorder="1" applyAlignment="1">
      <alignment horizontal="center" vertical="center" wrapText="1"/>
    </xf>
    <xf numFmtId="0" fontId="35" fillId="54" borderId="58" xfId="0" applyFont="1" applyFill="1" applyBorder="1" applyAlignment="1">
      <alignment horizontal="center" vertical="center" wrapText="1"/>
    </xf>
    <xf numFmtId="0" fontId="34" fillId="28" borderId="53" xfId="0" applyFont="1" applyFill="1" applyBorder="1" applyAlignment="1">
      <alignment vertical="center" wrapText="1"/>
    </xf>
    <xf numFmtId="0" fontId="34" fillId="28" borderId="54" xfId="0" applyFont="1" applyFill="1" applyBorder="1" applyAlignment="1">
      <alignment vertical="center" wrapText="1"/>
    </xf>
    <xf numFmtId="0" fontId="34" fillId="28" borderId="55" xfId="0" applyFont="1" applyFill="1" applyBorder="1" applyAlignment="1">
      <alignment vertical="center" wrapText="1"/>
    </xf>
    <xf numFmtId="0" fontId="11" fillId="14" borderId="43" xfId="0" applyFont="1" applyFill="1" applyBorder="1" applyAlignment="1">
      <alignment horizontal="center" vertical="center" wrapText="1"/>
    </xf>
    <xf numFmtId="0" fontId="11" fillId="14" borderId="18" xfId="0" applyFont="1" applyFill="1" applyBorder="1" applyAlignment="1">
      <alignment horizontal="center" vertical="center" wrapText="1"/>
    </xf>
    <xf numFmtId="0" fontId="33" fillId="0" borderId="66" xfId="0" applyFont="1" applyBorder="1" applyAlignment="1">
      <alignment vertical="center" wrapText="1"/>
    </xf>
    <xf numFmtId="0" fontId="33" fillId="0" borderId="67" xfId="0" applyFont="1" applyBorder="1" applyAlignment="1">
      <alignment vertical="center" wrapText="1"/>
    </xf>
    <xf numFmtId="0" fontId="33" fillId="0" borderId="61" xfId="0" applyFont="1" applyBorder="1" applyAlignment="1">
      <alignment vertical="center" wrapText="1"/>
    </xf>
    <xf numFmtId="0" fontId="10" fillId="0" borderId="69"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68" xfId="0" applyFont="1" applyBorder="1" applyAlignment="1">
      <alignment vertical="center" wrapText="1"/>
    </xf>
    <xf numFmtId="0" fontId="10" fillId="0" borderId="71" xfId="0" applyFont="1" applyBorder="1" applyAlignment="1">
      <alignment vertical="center" wrapText="1"/>
    </xf>
    <xf numFmtId="0" fontId="10" fillId="0" borderId="72" xfId="0" applyFont="1" applyBorder="1" applyAlignment="1">
      <alignment vertical="center" wrapText="1"/>
    </xf>
    <xf numFmtId="0" fontId="10" fillId="0" borderId="37" xfId="0" applyFont="1" applyFill="1" applyBorder="1" applyAlignment="1">
      <alignment vertical="center" wrapText="1"/>
    </xf>
    <xf numFmtId="0" fontId="0" fillId="0" borderId="0" xfId="0" applyFill="1" applyBorder="1" applyAlignment="1">
      <alignment vertical="center" wrapText="1"/>
    </xf>
    <xf numFmtId="0" fontId="0" fillId="0" borderId="38" xfId="0" applyFill="1" applyBorder="1" applyAlignment="1">
      <alignment vertical="center" wrapText="1"/>
    </xf>
    <xf numFmtId="0" fontId="33" fillId="0" borderId="53" xfId="0" applyFont="1" applyBorder="1" applyAlignment="1">
      <alignment vertical="center" wrapText="1"/>
    </xf>
    <xf numFmtId="0" fontId="33" fillId="0" borderId="54" xfId="0" applyFont="1" applyBorder="1" applyAlignment="1">
      <alignment vertical="center" wrapText="1"/>
    </xf>
    <xf numFmtId="0" fontId="33" fillId="0" borderId="55" xfId="0" applyFont="1" applyBorder="1" applyAlignment="1">
      <alignment vertical="center" wrapText="1"/>
    </xf>
    <xf numFmtId="0" fontId="10" fillId="0" borderId="52" xfId="0" applyFont="1" applyBorder="1" applyAlignment="1">
      <alignment vertical="center" wrapText="1"/>
    </xf>
    <xf numFmtId="0" fontId="10" fillId="0" borderId="47" xfId="0" applyFont="1" applyBorder="1" applyAlignment="1">
      <alignment vertical="center" wrapText="1"/>
    </xf>
    <xf numFmtId="0" fontId="10" fillId="0" borderId="45" xfId="0" applyFont="1" applyBorder="1" applyAlignment="1">
      <alignment vertical="center" wrapText="1"/>
    </xf>
    <xf numFmtId="0" fontId="10" fillId="0" borderId="52" xfId="0" applyFont="1" applyBorder="1" applyAlignment="1">
      <alignment horizontal="center" vertical="center" wrapText="1"/>
    </xf>
    <xf numFmtId="0" fontId="10" fillId="0" borderId="45" xfId="0" applyFont="1" applyBorder="1" applyAlignment="1">
      <alignment horizontal="center" vertical="center" wrapText="1"/>
    </xf>
    <xf numFmtId="0" fontId="35" fillId="0" borderId="4" xfId="0" applyFont="1" applyBorder="1" applyAlignment="1">
      <alignment horizontal="left" vertical="center" wrapText="1"/>
    </xf>
    <xf numFmtId="0" fontId="35" fillId="0" borderId="1" xfId="0" applyFont="1" applyBorder="1" applyAlignment="1">
      <alignment horizontal="left" vertical="center" wrapText="1"/>
    </xf>
    <xf numFmtId="0" fontId="10"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5" xfId="0" applyFont="1" applyBorder="1" applyAlignment="1">
      <alignment horizontal="center" vertical="center" wrapText="1"/>
    </xf>
    <xf numFmtId="0" fontId="33" fillId="0" borderId="49" xfId="0" applyFont="1" applyBorder="1" applyAlignment="1">
      <alignment vertical="center" wrapText="1"/>
    </xf>
    <xf numFmtId="0" fontId="33" fillId="0" borderId="50" xfId="0" applyFont="1" applyBorder="1" applyAlignment="1">
      <alignment vertical="center" wrapText="1"/>
    </xf>
    <xf numFmtId="0" fontId="33" fillId="0" borderId="51" xfId="0" applyFont="1" applyBorder="1" applyAlignment="1">
      <alignment vertical="center" wrapText="1"/>
    </xf>
    <xf numFmtId="0" fontId="11" fillId="0" borderId="37" xfId="0" applyFont="1" applyBorder="1" applyAlignment="1">
      <alignment vertical="center" wrapText="1"/>
    </xf>
    <xf numFmtId="0" fontId="45" fillId="22" borderId="0" xfId="18" applyFont="1" applyFill="1" applyAlignment="1">
      <alignment horizontal="center"/>
    </xf>
    <xf numFmtId="0" fontId="3" fillId="0" borderId="0" xfId="18" applyAlignment="1"/>
    <xf numFmtId="0" fontId="38" fillId="66" borderId="64" xfId="0" applyFont="1" applyFill="1" applyBorder="1" applyAlignment="1" applyProtection="1">
      <alignment horizontal="center" vertical="center" wrapText="1"/>
    </xf>
    <xf numFmtId="0" fontId="38" fillId="66" borderId="60" xfId="0" applyFont="1" applyFill="1" applyBorder="1" applyAlignment="1" applyProtection="1">
      <alignment horizontal="center" vertical="center" wrapText="1"/>
    </xf>
    <xf numFmtId="0" fontId="38" fillId="66" borderId="36" xfId="0" applyFont="1" applyFill="1" applyBorder="1" applyAlignment="1" applyProtection="1">
      <alignment horizontal="center" vertical="center" wrapText="1"/>
    </xf>
    <xf numFmtId="0" fontId="38" fillId="66" borderId="26" xfId="0" applyFont="1" applyFill="1" applyBorder="1" applyAlignment="1" applyProtection="1">
      <alignment horizontal="center" vertical="center"/>
    </xf>
    <xf numFmtId="0" fontId="38" fillId="66" borderId="32" xfId="0" applyFont="1" applyFill="1" applyBorder="1" applyAlignment="1" applyProtection="1">
      <alignment horizontal="center" vertical="center"/>
    </xf>
    <xf numFmtId="0" fontId="38" fillId="66" borderId="9" xfId="0" applyFont="1" applyFill="1" applyBorder="1" applyAlignment="1" applyProtection="1">
      <alignment horizontal="center" vertical="center"/>
    </xf>
    <xf numFmtId="0" fontId="38" fillId="66" borderId="27" xfId="0" applyFont="1" applyFill="1" applyBorder="1" applyAlignment="1" applyProtection="1">
      <alignment horizontal="center" vertical="center" wrapText="1"/>
    </xf>
    <xf numFmtId="0" fontId="38" fillId="66" borderId="6" xfId="0" applyFont="1" applyFill="1" applyBorder="1" applyAlignment="1" applyProtection="1">
      <alignment horizontal="center" vertical="center" wrapText="1"/>
    </xf>
    <xf numFmtId="0" fontId="38" fillId="66" borderId="4" xfId="0" applyFont="1" applyFill="1" applyBorder="1" applyAlignment="1" applyProtection="1">
      <alignment horizontal="center" vertical="center" wrapText="1"/>
    </xf>
    <xf numFmtId="0" fontId="38" fillId="66" borderId="3" xfId="0" applyFont="1" applyFill="1" applyBorder="1" applyAlignment="1" applyProtection="1">
      <alignment horizontal="center" vertical="center" wrapText="1"/>
    </xf>
    <xf numFmtId="170" fontId="38" fillId="66" borderId="4" xfId="0" applyNumberFormat="1" applyFont="1" applyFill="1" applyBorder="1" applyAlignment="1" applyProtection="1">
      <alignment horizontal="center" vertical="center" wrapText="1"/>
    </xf>
    <xf numFmtId="170" fontId="38" fillId="66" borderId="3" xfId="0" applyNumberFormat="1" applyFont="1" applyFill="1" applyBorder="1" applyAlignment="1" applyProtection="1">
      <alignment horizontal="center" vertical="center" wrapText="1"/>
    </xf>
    <xf numFmtId="9" fontId="38" fillId="66" borderId="70" xfId="2" applyFont="1" applyFill="1" applyBorder="1" applyAlignment="1" applyProtection="1">
      <alignment horizontal="center" vertical="center" wrapText="1"/>
    </xf>
    <xf numFmtId="9" fontId="38" fillId="66" borderId="65" xfId="2" applyFont="1" applyFill="1" applyBorder="1" applyAlignment="1" applyProtection="1">
      <alignment horizontal="center" vertical="center" wrapText="1"/>
    </xf>
    <xf numFmtId="9" fontId="38" fillId="66" borderId="88" xfId="2"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0" fontId="11" fillId="0" borderId="24" xfId="0" applyFont="1" applyFill="1" applyBorder="1" applyAlignment="1" applyProtection="1">
      <alignment horizontal="center" vertical="center" wrapText="1"/>
    </xf>
    <xf numFmtId="3" fontId="11" fillId="0" borderId="4" xfId="0" applyNumberFormat="1" applyFont="1" applyFill="1" applyBorder="1" applyAlignment="1">
      <alignment horizontal="center" vertical="center"/>
    </xf>
    <xf numFmtId="3" fontId="11" fillId="0" borderId="21" xfId="0" applyNumberFormat="1" applyFont="1" applyFill="1" applyBorder="1" applyAlignment="1">
      <alignment horizontal="center" vertical="center"/>
    </xf>
    <xf numFmtId="0" fontId="11" fillId="0" borderId="105" xfId="0" applyFont="1" applyFill="1" applyBorder="1" applyAlignment="1">
      <alignment horizontal="center" vertical="center" wrapText="1"/>
    </xf>
    <xf numFmtId="165" fontId="17" fillId="2" borderId="97" xfId="0" applyNumberFormat="1" applyFont="1" applyFill="1" applyBorder="1" applyAlignment="1">
      <alignment horizontal="center" vertical="center" wrapText="1"/>
    </xf>
    <xf numFmtId="165" fontId="17" fillId="2" borderId="17" xfId="0" applyNumberFormat="1" applyFont="1" applyFill="1" applyBorder="1" applyAlignment="1">
      <alignment horizontal="center" vertical="center" wrapText="1"/>
    </xf>
    <xf numFmtId="0" fontId="17" fillId="19" borderId="33" xfId="0" applyFont="1" applyFill="1" applyBorder="1" applyAlignment="1">
      <alignment horizontal="center" vertical="center" wrapText="1"/>
    </xf>
    <xf numFmtId="0" fontId="17" fillId="19" borderId="70" xfId="0" applyFont="1" applyFill="1" applyBorder="1" applyAlignment="1">
      <alignment horizontal="center" vertical="center" wrapText="1"/>
    </xf>
    <xf numFmtId="0" fontId="17" fillId="19" borderId="2" xfId="0" applyFont="1" applyFill="1" applyBorder="1" applyAlignment="1">
      <alignment horizontal="center" vertical="center" wrapText="1"/>
    </xf>
    <xf numFmtId="0" fontId="17" fillId="19" borderId="19" xfId="0" applyFont="1" applyFill="1" applyBorder="1" applyAlignment="1">
      <alignment horizontal="center" vertical="center" wrapText="1"/>
    </xf>
    <xf numFmtId="0" fontId="19" fillId="0" borderId="112" xfId="0" applyFont="1" applyFill="1" applyBorder="1" applyAlignment="1">
      <alignment horizontal="center" vertical="center"/>
    </xf>
    <xf numFmtId="0" fontId="19" fillId="0" borderId="114" xfId="0" applyFont="1" applyFill="1" applyBorder="1" applyAlignment="1">
      <alignment horizontal="center" vertical="center"/>
    </xf>
    <xf numFmtId="0" fontId="19" fillId="0" borderId="115" xfId="0" applyFont="1" applyFill="1" applyBorder="1" applyAlignment="1">
      <alignment horizontal="center" vertical="center"/>
    </xf>
    <xf numFmtId="0" fontId="17" fillId="19" borderId="26" xfId="0" applyFont="1" applyFill="1" applyBorder="1" applyAlignment="1">
      <alignment horizontal="center" vertical="center" wrapText="1"/>
    </xf>
    <xf numFmtId="0" fontId="17" fillId="19" borderId="32" xfId="0" applyFont="1" applyFill="1" applyBorder="1" applyAlignment="1">
      <alignment horizontal="center" vertical="center" wrapText="1"/>
    </xf>
    <xf numFmtId="0" fontId="17" fillId="19" borderId="99" xfId="0" applyFont="1" applyFill="1" applyBorder="1" applyAlignment="1">
      <alignment horizontal="center" vertical="center" wrapText="1"/>
    </xf>
    <xf numFmtId="3" fontId="17" fillId="19" borderId="21" xfId="0" applyNumberFormat="1" applyFont="1" applyFill="1" applyBorder="1" applyAlignment="1">
      <alignment horizontal="center" vertical="center" wrapText="1"/>
    </xf>
    <xf numFmtId="3" fontId="17" fillId="19" borderId="25" xfId="0" applyNumberFormat="1" applyFont="1" applyFill="1" applyBorder="1" applyAlignment="1">
      <alignment horizontal="center" vertical="center" wrapText="1"/>
    </xf>
    <xf numFmtId="0" fontId="17" fillId="19" borderId="40" xfId="0" applyFont="1" applyFill="1" applyBorder="1" applyAlignment="1">
      <alignment horizontal="center" vertical="center" wrapText="1"/>
    </xf>
    <xf numFmtId="0" fontId="17" fillId="19" borderId="9" xfId="0" applyFont="1" applyFill="1" applyBorder="1" applyAlignment="1">
      <alignment horizontal="center" vertical="center" wrapText="1"/>
    </xf>
    <xf numFmtId="3" fontId="17" fillId="19" borderId="27" xfId="0" applyNumberFormat="1" applyFont="1" applyFill="1" applyBorder="1" applyAlignment="1">
      <alignment horizontal="center" vertical="center" wrapText="1"/>
    </xf>
    <xf numFmtId="3" fontId="17" fillId="19" borderId="6" xfId="0" applyNumberFormat="1" applyFont="1" applyFill="1" applyBorder="1" applyAlignment="1">
      <alignment horizontal="center" vertical="center" wrapText="1"/>
    </xf>
    <xf numFmtId="3" fontId="17" fillId="19" borderId="4" xfId="0" applyNumberFormat="1" applyFont="1" applyFill="1" applyBorder="1" applyAlignment="1">
      <alignment horizontal="center" vertical="center" wrapText="1"/>
    </xf>
    <xf numFmtId="3" fontId="17" fillId="19" borderId="3" xfId="0" applyNumberFormat="1" applyFont="1" applyFill="1" applyBorder="1" applyAlignment="1">
      <alignment horizontal="center" vertical="center" wrapText="1"/>
    </xf>
    <xf numFmtId="0" fontId="17" fillId="19" borderId="43" xfId="0" applyFont="1" applyFill="1" applyBorder="1" applyAlignment="1">
      <alignment horizontal="center" vertical="center" wrapText="1"/>
    </xf>
    <xf numFmtId="0" fontId="17" fillId="19" borderId="18" xfId="0" applyFont="1" applyFill="1" applyBorder="1" applyAlignment="1">
      <alignment horizontal="center" vertical="center" wrapText="1"/>
    </xf>
    <xf numFmtId="175" fontId="17" fillId="19" borderId="27" xfId="0" applyNumberFormat="1" applyFont="1" applyFill="1" applyBorder="1" applyAlignment="1">
      <alignment horizontal="center" vertical="center" wrapText="1"/>
    </xf>
    <xf numFmtId="175" fontId="17" fillId="19" borderId="21" xfId="0" applyNumberFormat="1" applyFont="1" applyFill="1" applyBorder="1" applyAlignment="1">
      <alignment horizontal="center" vertical="center" wrapText="1"/>
    </xf>
    <xf numFmtId="0" fontId="17" fillId="19" borderId="35" xfId="0" applyFont="1" applyFill="1" applyBorder="1" applyAlignment="1">
      <alignment horizontal="center" vertical="center" wrapText="1"/>
    </xf>
    <xf numFmtId="0" fontId="17" fillId="19" borderId="101" xfId="0" applyFont="1" applyFill="1" applyBorder="1" applyAlignment="1">
      <alignment horizontal="center" vertical="center" wrapText="1"/>
    </xf>
    <xf numFmtId="0" fontId="17" fillId="19" borderId="102" xfId="0" applyFont="1" applyFill="1" applyBorder="1" applyAlignment="1">
      <alignment horizontal="center" vertical="center" wrapText="1"/>
    </xf>
    <xf numFmtId="0" fontId="19" fillId="0" borderId="56" xfId="0" applyFont="1" applyFill="1" applyBorder="1" applyAlignment="1">
      <alignment horizontal="center" vertical="center"/>
    </xf>
    <xf numFmtId="0" fontId="19" fillId="0" borderId="73" xfId="0" applyFont="1" applyFill="1" applyBorder="1" applyAlignment="1">
      <alignment horizontal="center" vertical="center"/>
    </xf>
    <xf numFmtId="0" fontId="19" fillId="0" borderId="41" xfId="0" applyFont="1" applyFill="1" applyBorder="1" applyAlignment="1">
      <alignment horizontal="center" vertical="center"/>
    </xf>
    <xf numFmtId="0" fontId="17" fillId="19" borderId="97" xfId="0" applyFont="1" applyFill="1" applyBorder="1" applyAlignment="1">
      <alignment horizontal="center" vertical="center" wrapText="1"/>
    </xf>
    <xf numFmtId="0" fontId="17" fillId="19" borderId="98" xfId="0" applyFont="1" applyFill="1" applyBorder="1" applyAlignment="1">
      <alignment horizontal="center" vertical="center" wrapText="1"/>
    </xf>
    <xf numFmtId="0" fontId="17" fillId="19" borderId="17" xfId="0" applyFont="1" applyFill="1" applyBorder="1" applyAlignment="1">
      <alignment horizontal="center" vertical="center" wrapText="1"/>
    </xf>
    <xf numFmtId="0" fontId="17" fillId="19" borderId="39" xfId="0" applyFont="1" applyFill="1" applyBorder="1" applyAlignment="1">
      <alignment horizontal="center" vertical="center" wrapText="1"/>
    </xf>
    <xf numFmtId="0" fontId="17" fillId="19" borderId="31" xfId="0" applyFont="1" applyFill="1" applyBorder="1" applyAlignment="1">
      <alignment horizontal="center" vertical="center" wrapText="1"/>
    </xf>
    <xf numFmtId="0" fontId="17" fillId="19" borderId="13" xfId="0" applyFont="1" applyFill="1" applyBorder="1" applyAlignment="1">
      <alignment horizontal="center" vertical="center" wrapText="1"/>
    </xf>
    <xf numFmtId="175" fontId="17" fillId="19" borderId="35" xfId="0" applyNumberFormat="1" applyFont="1" applyFill="1" applyBorder="1" applyAlignment="1">
      <alignment horizontal="center" vertical="center" wrapText="1"/>
    </xf>
    <xf numFmtId="175" fontId="17" fillId="19" borderId="101" xfId="0" applyNumberFormat="1" applyFont="1" applyFill="1" applyBorder="1" applyAlignment="1">
      <alignment horizontal="center" vertical="center" wrapText="1"/>
    </xf>
    <xf numFmtId="175" fontId="17" fillId="19" borderId="102" xfId="0" applyNumberFormat="1" applyFont="1" applyFill="1" applyBorder="1" applyAlignment="1">
      <alignment horizontal="center" vertical="center" wrapText="1"/>
    </xf>
    <xf numFmtId="0" fontId="17" fillId="19" borderId="93" xfId="0" applyFont="1" applyFill="1" applyBorder="1" applyAlignment="1">
      <alignment horizontal="center" vertical="center" wrapText="1"/>
    </xf>
    <xf numFmtId="0" fontId="17" fillId="19" borderId="88" xfId="0" applyFont="1" applyFill="1" applyBorder="1" applyAlignment="1">
      <alignment horizontal="center" vertical="center" wrapText="1"/>
    </xf>
    <xf numFmtId="0" fontId="17" fillId="19" borderId="20" xfId="0" applyFont="1" applyFill="1" applyBorder="1" applyAlignment="1">
      <alignment horizontal="center" vertical="center" wrapText="1"/>
    </xf>
    <xf numFmtId="0" fontId="17" fillId="19" borderId="24" xfId="0" applyFont="1" applyFill="1" applyBorder="1" applyAlignment="1">
      <alignment horizontal="center" vertical="center" wrapText="1"/>
    </xf>
    <xf numFmtId="2" fontId="8" fillId="7" borderId="106" xfId="19" applyNumberFormat="1" applyFont="1" applyFill="1" applyBorder="1" applyAlignment="1">
      <alignment horizontal="center" vertical="center"/>
    </xf>
    <xf numFmtId="2" fontId="8" fillId="7" borderId="57" xfId="19" applyNumberFormat="1" applyFont="1" applyFill="1" applyBorder="1" applyAlignment="1">
      <alignment horizontal="center" vertical="center"/>
    </xf>
    <xf numFmtId="2" fontId="8" fillId="7" borderId="31" xfId="19" applyNumberFormat="1" applyFont="1" applyFill="1" applyBorder="1" applyAlignment="1">
      <alignment horizontal="center" vertical="center"/>
    </xf>
    <xf numFmtId="2" fontId="8" fillId="7" borderId="106" xfId="21" applyNumberFormat="1" applyFont="1" applyFill="1" applyBorder="1" applyAlignment="1" applyProtection="1">
      <alignment horizontal="center" vertical="center"/>
    </xf>
    <xf numFmtId="2" fontId="8" fillId="7" borderId="31" xfId="21" applyNumberFormat="1" applyFont="1" applyFill="1" applyBorder="1" applyAlignment="1" applyProtection="1">
      <alignment horizontal="center" vertical="center"/>
    </xf>
    <xf numFmtId="2" fontId="8" fillId="7" borderId="57" xfId="21" applyNumberFormat="1" applyFont="1" applyFill="1" applyBorder="1" applyAlignment="1" applyProtection="1">
      <alignment horizontal="center" vertical="center"/>
    </xf>
    <xf numFmtId="0" fontId="52" fillId="13" borderId="0" xfId="0" applyFont="1" applyFill="1" applyAlignment="1">
      <alignment horizontal="center" vertical="center" wrapText="1"/>
    </xf>
    <xf numFmtId="0" fontId="52" fillId="13" borderId="0" xfId="0" applyFont="1" applyFill="1" applyBorder="1" applyAlignment="1">
      <alignment horizontal="center" vertical="center" wrapText="1"/>
    </xf>
    <xf numFmtId="9" fontId="56" fillId="12" borderId="110" xfId="27" applyNumberFormat="1" applyFont="1" applyFill="1" applyBorder="1" applyAlignment="1" applyProtection="1">
      <alignment horizontal="center" vertical="center" wrapText="1"/>
      <protection locked="0"/>
    </xf>
    <xf numFmtId="9" fontId="56" fillId="12" borderId="107" xfId="27" applyNumberFormat="1" applyFont="1" applyFill="1" applyBorder="1" applyAlignment="1" applyProtection="1">
      <alignment horizontal="center" vertical="center" wrapText="1"/>
      <protection locked="0"/>
    </xf>
    <xf numFmtId="9" fontId="56" fillId="0" borderId="110" xfId="27" applyNumberFormat="1" applyFont="1" applyFill="1" applyBorder="1" applyAlignment="1" applyProtection="1">
      <alignment horizontal="center" vertical="center" wrapText="1"/>
      <protection locked="0"/>
    </xf>
    <xf numFmtId="9" fontId="56" fillId="0" borderId="107" xfId="27" applyNumberFormat="1" applyFont="1" applyFill="1" applyBorder="1" applyAlignment="1" applyProtection="1">
      <alignment horizontal="center" vertical="center" wrapText="1"/>
      <protection locked="0"/>
    </xf>
    <xf numFmtId="0" fontId="53" fillId="10" borderId="106" xfId="3" applyFont="1" applyFill="1" applyBorder="1" applyAlignment="1">
      <alignment horizontal="center" vertical="center" wrapText="1"/>
    </xf>
    <xf numFmtId="0" fontId="53" fillId="10" borderId="31" xfId="3" applyFont="1" applyFill="1" applyBorder="1" applyAlignment="1">
      <alignment horizontal="center" vertical="center" wrapText="1"/>
    </xf>
    <xf numFmtId="0" fontId="53" fillId="10" borderId="110" xfId="3" applyFont="1" applyFill="1" applyBorder="1" applyAlignment="1">
      <alignment horizontal="center" vertical="center" wrapText="1"/>
    </xf>
    <xf numFmtId="0" fontId="53" fillId="10" borderId="116" xfId="3" applyFont="1" applyFill="1" applyBorder="1" applyAlignment="1">
      <alignment horizontal="center" vertical="center" wrapText="1"/>
    </xf>
    <xf numFmtId="0" fontId="53" fillId="10" borderId="107" xfId="3" applyFont="1" applyFill="1" applyBorder="1" applyAlignment="1">
      <alignment horizontal="center" vertical="center" wrapText="1"/>
    </xf>
    <xf numFmtId="17" fontId="56" fillId="0" borderId="110" xfId="29" applyNumberFormat="1" applyFont="1" applyFill="1" applyBorder="1" applyAlignment="1">
      <alignment horizontal="center" vertical="center" wrapText="1"/>
    </xf>
    <xf numFmtId="17" fontId="56" fillId="0" borderId="107" xfId="29" applyNumberFormat="1" applyFont="1" applyFill="1" applyBorder="1" applyAlignment="1">
      <alignment horizontal="center" vertical="center" wrapText="1"/>
    </xf>
    <xf numFmtId="0" fontId="67" fillId="10" borderId="106" xfId="14" applyFont="1" applyFill="1" applyBorder="1" applyAlignment="1">
      <alignment horizontal="center" vertical="center" wrapText="1"/>
    </xf>
    <xf numFmtId="0" fontId="67" fillId="10" borderId="31" xfId="14" applyFont="1" applyFill="1" applyBorder="1" applyAlignment="1">
      <alignment horizontal="center" vertical="center" wrapText="1"/>
    </xf>
    <xf numFmtId="2" fontId="10" fillId="26" borderId="106" xfId="1" applyNumberFormat="1" applyFill="1" applyBorder="1" applyAlignment="1">
      <alignment horizontal="center" vertical="center" wrapText="1"/>
    </xf>
    <xf numFmtId="2" fontId="10" fillId="26" borderId="57" xfId="1" applyNumberFormat="1" applyFill="1" applyBorder="1" applyAlignment="1">
      <alignment horizontal="center" vertical="center" wrapText="1"/>
    </xf>
    <xf numFmtId="2" fontId="10" fillId="26" borderId="31" xfId="1" applyNumberFormat="1" applyFill="1" applyBorder="1" applyAlignment="1">
      <alignment horizontal="center" vertical="center" wrapText="1"/>
    </xf>
    <xf numFmtId="176" fontId="56" fillId="0" borderId="110" xfId="27" applyNumberFormat="1" applyFont="1" applyFill="1" applyBorder="1" applyAlignment="1" applyProtection="1">
      <alignment horizontal="center" vertical="center" wrapText="1"/>
      <protection locked="0"/>
    </xf>
    <xf numFmtId="176" fontId="56" fillId="0" borderId="107" xfId="27" applyNumberFormat="1" applyFont="1" applyFill="1" applyBorder="1" applyAlignment="1" applyProtection="1">
      <alignment horizontal="center" vertical="center" wrapText="1"/>
      <protection locked="0"/>
    </xf>
    <xf numFmtId="0" fontId="28" fillId="10" borderId="110" xfId="3" applyFont="1" applyFill="1" applyBorder="1" applyAlignment="1">
      <alignment horizontal="left" vertical="center" wrapText="1"/>
    </xf>
    <xf numFmtId="0" fontId="28" fillId="10" borderId="107" xfId="3" applyFont="1" applyFill="1" applyBorder="1" applyAlignment="1">
      <alignment horizontal="left" vertical="center" wrapText="1"/>
    </xf>
    <xf numFmtId="0" fontId="28" fillId="10" borderId="116" xfId="3" applyFont="1" applyFill="1" applyBorder="1" applyAlignment="1">
      <alignment horizontal="left" vertical="center" wrapText="1"/>
    </xf>
    <xf numFmtId="2" fontId="10" fillId="26" borderId="106" xfId="1" applyNumberFormat="1" applyFill="1" applyBorder="1" applyAlignment="1">
      <alignment horizontal="center" vertical="center"/>
    </xf>
    <xf numFmtId="2" fontId="10" fillId="26" borderId="57" xfId="1" applyNumberFormat="1" applyFill="1" applyBorder="1" applyAlignment="1">
      <alignment horizontal="center" vertical="center"/>
    </xf>
    <xf numFmtId="2" fontId="10" fillId="26" borderId="31" xfId="1" applyNumberFormat="1" applyFill="1" applyBorder="1" applyAlignment="1">
      <alignment horizontal="center" vertical="center"/>
    </xf>
    <xf numFmtId="0" fontId="56" fillId="0" borderId="110" xfId="29" applyFont="1" applyFill="1" applyBorder="1" applyAlignment="1">
      <alignment horizontal="center" vertical="center" wrapText="1"/>
    </xf>
    <xf numFmtId="0" fontId="56" fillId="0" borderId="107" xfId="29" applyFont="1" applyFill="1" applyBorder="1" applyAlignment="1">
      <alignment horizontal="center" vertical="center" wrapText="1"/>
    </xf>
    <xf numFmtId="0" fontId="28" fillId="10" borderId="110" xfId="14" applyFont="1" applyFill="1" applyBorder="1" applyAlignment="1">
      <alignment horizontal="left" vertical="center" wrapText="1"/>
    </xf>
    <xf numFmtId="0" fontId="28" fillId="10" borderId="116" xfId="14" applyFont="1" applyFill="1" applyBorder="1" applyAlignment="1">
      <alignment horizontal="left" vertical="center" wrapText="1"/>
    </xf>
    <xf numFmtId="0" fontId="28" fillId="10" borderId="107" xfId="14" applyFont="1" applyFill="1" applyBorder="1" applyAlignment="1">
      <alignment horizontal="left" vertical="center" wrapText="1"/>
    </xf>
    <xf numFmtId="0" fontId="52" fillId="10" borderId="106" xfId="3" applyFont="1" applyFill="1" applyBorder="1" applyAlignment="1">
      <alignment horizontal="center" vertical="center" wrapText="1"/>
    </xf>
    <xf numFmtId="0" fontId="52" fillId="10" borderId="31" xfId="3" applyFont="1" applyFill="1" applyBorder="1" applyAlignment="1">
      <alignment horizontal="center" vertical="center" wrapText="1"/>
    </xf>
    <xf numFmtId="0" fontId="67" fillId="10" borderId="110" xfId="14" applyFont="1" applyFill="1" applyBorder="1" applyAlignment="1">
      <alignment horizontal="center" vertical="center" wrapText="1"/>
    </xf>
    <xf numFmtId="0" fontId="67" fillId="10" borderId="107" xfId="14" applyFont="1" applyFill="1" applyBorder="1" applyAlignment="1">
      <alignment horizontal="center" vertical="center" wrapText="1"/>
    </xf>
    <xf numFmtId="0" fontId="67" fillId="10" borderId="110" xfId="14" applyFont="1" applyFill="1" applyBorder="1" applyAlignment="1">
      <alignment horizontal="center" vertical="center"/>
    </xf>
    <xf numFmtId="0" fontId="67" fillId="10" borderId="116" xfId="14" applyFont="1" applyFill="1" applyBorder="1" applyAlignment="1">
      <alignment horizontal="center" vertical="center"/>
    </xf>
    <xf numFmtId="0" fontId="67" fillId="10" borderId="107" xfId="14" applyFont="1" applyFill="1" applyBorder="1" applyAlignment="1">
      <alignment horizontal="center" vertical="center"/>
    </xf>
    <xf numFmtId="0" fontId="53" fillId="10" borderId="106" xfId="14" applyFont="1" applyFill="1" applyBorder="1" applyAlignment="1">
      <alignment horizontal="center" vertical="center" wrapText="1"/>
    </xf>
    <xf numFmtId="0" fontId="53" fillId="10" borderId="31" xfId="14" applyFont="1" applyFill="1" applyBorder="1" applyAlignment="1">
      <alignment horizontal="center" vertical="center" wrapText="1"/>
    </xf>
    <xf numFmtId="0" fontId="53" fillId="10" borderId="110" xfId="14" applyFont="1" applyFill="1" applyBorder="1" applyAlignment="1">
      <alignment horizontal="center" vertical="center" wrapText="1"/>
    </xf>
    <xf numFmtId="0" fontId="53" fillId="10" borderId="107" xfId="14" applyFont="1" applyFill="1" applyBorder="1" applyAlignment="1">
      <alignment horizontal="center" vertical="center" wrapText="1"/>
    </xf>
    <xf numFmtId="0" fontId="53" fillId="10" borderId="110" xfId="14" applyFont="1" applyFill="1" applyBorder="1" applyAlignment="1">
      <alignment horizontal="center" vertical="center"/>
    </xf>
    <xf numFmtId="0" fontId="53" fillId="10" borderId="116" xfId="14" applyFont="1" applyFill="1" applyBorder="1" applyAlignment="1">
      <alignment horizontal="center" vertical="center"/>
    </xf>
    <xf numFmtId="0" fontId="53" fillId="10" borderId="107" xfId="14" applyFont="1" applyFill="1" applyBorder="1" applyAlignment="1">
      <alignment horizontal="center" vertical="center"/>
    </xf>
    <xf numFmtId="0" fontId="56" fillId="0" borderId="110" xfId="8" applyFont="1" applyFill="1" applyBorder="1" applyAlignment="1">
      <alignment horizontal="left" vertical="center" wrapText="1"/>
    </xf>
    <xf numFmtId="0" fontId="56" fillId="0" borderId="107" xfId="8" applyFont="1" applyFill="1" applyBorder="1" applyAlignment="1">
      <alignment horizontal="left" vertical="center" wrapText="1"/>
    </xf>
    <xf numFmtId="0" fontId="52" fillId="13" borderId="106" xfId="29" applyFont="1" applyFill="1" applyBorder="1" applyAlignment="1">
      <alignment horizontal="center" vertical="center" wrapText="1"/>
    </xf>
    <xf numFmtId="0" fontId="52" fillId="13" borderId="57" xfId="29" applyFont="1" applyFill="1" applyBorder="1" applyAlignment="1">
      <alignment horizontal="center" vertical="center" wrapText="1"/>
    </xf>
    <xf numFmtId="0" fontId="52" fillId="13" borderId="31" xfId="29" applyFont="1" applyFill="1" applyBorder="1" applyAlignment="1">
      <alignment horizontal="center" vertical="center" wrapText="1"/>
    </xf>
    <xf numFmtId="0" fontId="56" fillId="0" borderId="106" xfId="8" applyFont="1" applyFill="1" applyBorder="1" applyAlignment="1">
      <alignment horizontal="center" vertical="center" wrapText="1"/>
    </xf>
    <xf numFmtId="0" fontId="56" fillId="0" borderId="57" xfId="8" applyFont="1" applyFill="1" applyBorder="1" applyAlignment="1">
      <alignment horizontal="center" vertical="center" wrapText="1"/>
    </xf>
    <xf numFmtId="0" fontId="56" fillId="0" borderId="31" xfId="8" applyFont="1" applyFill="1" applyBorder="1" applyAlignment="1">
      <alignment horizontal="center" vertical="center" wrapText="1"/>
    </xf>
    <xf numFmtId="0" fontId="58" fillId="0" borderId="110" xfId="29" applyFont="1" applyFill="1" applyBorder="1" applyAlignment="1">
      <alignment horizontal="left" vertical="center" wrapText="1"/>
    </xf>
    <xf numFmtId="0" fontId="58" fillId="0" borderId="116" xfId="29" applyFont="1" applyFill="1" applyBorder="1" applyAlignment="1">
      <alignment horizontal="left" vertical="center" wrapText="1"/>
    </xf>
    <xf numFmtId="0" fontId="58" fillId="0" borderId="107" xfId="29" applyFont="1" applyFill="1" applyBorder="1" applyAlignment="1">
      <alignment horizontal="left" vertical="center" wrapText="1"/>
    </xf>
    <xf numFmtId="0" fontId="56" fillId="0" borderId="106" xfId="29" applyFont="1" applyBorder="1" applyAlignment="1">
      <alignment horizontal="center" vertical="center" wrapText="1"/>
    </xf>
    <xf numFmtId="0" fontId="56" fillId="0" borderId="57" xfId="29" applyFont="1" applyBorder="1" applyAlignment="1">
      <alignment horizontal="center" vertical="center" wrapText="1"/>
    </xf>
    <xf numFmtId="0" fontId="56" fillId="0" borderId="31" xfId="29" applyFont="1" applyBorder="1" applyAlignment="1">
      <alignment horizontal="center" vertical="center" wrapText="1"/>
    </xf>
    <xf numFmtId="0" fontId="24" fillId="0" borderId="106" xfId="29" applyFont="1" applyBorder="1" applyAlignment="1">
      <alignment horizontal="center" vertical="center" wrapText="1"/>
    </xf>
    <xf numFmtId="0" fontId="24" fillId="0" borderId="57" xfId="29" applyFont="1" applyBorder="1" applyAlignment="1">
      <alignment horizontal="center" vertical="center" wrapText="1"/>
    </xf>
    <xf numFmtId="0" fontId="24" fillId="0" borderId="31" xfId="29" applyFont="1" applyBorder="1" applyAlignment="1">
      <alignment horizontal="center" vertical="center" wrapText="1"/>
    </xf>
    <xf numFmtId="0" fontId="52" fillId="13" borderId="110" xfId="29" applyFont="1" applyFill="1" applyBorder="1" applyAlignment="1">
      <alignment horizontal="center" vertical="center" wrapText="1"/>
    </xf>
    <xf numFmtId="0" fontId="52" fillId="13" borderId="116" xfId="29" applyFont="1" applyFill="1" applyBorder="1" applyAlignment="1">
      <alignment horizontal="center" vertical="center" wrapText="1"/>
    </xf>
    <xf numFmtId="0" fontId="52" fillId="13" borderId="107" xfId="29" applyFont="1" applyFill="1" applyBorder="1" applyAlignment="1">
      <alignment horizontal="center" vertical="center" wrapText="1"/>
    </xf>
    <xf numFmtId="0" fontId="17" fillId="9" borderId="27" xfId="0" applyFont="1" applyFill="1" applyBorder="1" applyAlignment="1">
      <alignment horizontal="center" vertical="center" wrapText="1"/>
    </xf>
    <xf numFmtId="0" fontId="17" fillId="9" borderId="5"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7" fillId="9" borderId="43" xfId="0" applyFont="1" applyFill="1" applyBorder="1" applyAlignment="1">
      <alignment horizontal="center" vertical="center" wrapText="1"/>
    </xf>
    <xf numFmtId="0" fontId="17" fillId="9" borderId="18" xfId="0" applyFont="1" applyFill="1" applyBorder="1" applyAlignment="1">
      <alignment horizontal="center" vertical="center" wrapText="1"/>
    </xf>
    <xf numFmtId="0" fontId="11" fillId="0" borderId="0" xfId="3" applyFont="1" applyBorder="1" applyAlignment="1">
      <alignment horizontal="center"/>
    </xf>
    <xf numFmtId="0" fontId="11" fillId="0" borderId="0" xfId="3" applyFont="1" applyAlignment="1">
      <alignment horizontal="center" wrapText="1"/>
    </xf>
  </cellXfs>
  <cellStyles count="98">
    <cellStyle name="20% - Accent1 2" xfId="30"/>
    <cellStyle name="20% - Accent1 2 2" xfId="31"/>
    <cellStyle name="20% - Accent2 2" xfId="32"/>
    <cellStyle name="20% - Accent2 2 2" xfId="33"/>
    <cellStyle name="20% - Accent3 2" xfId="34"/>
    <cellStyle name="20% - Accent3 2 2" xfId="35"/>
    <cellStyle name="20% - Accent4 2" xfId="36"/>
    <cellStyle name="20% - Accent4 2 2" xfId="37"/>
    <cellStyle name="20% - Accent5 2" xfId="38"/>
    <cellStyle name="20% - Accent5 2 2" xfId="39"/>
    <cellStyle name="20% - Accent6 2" xfId="40"/>
    <cellStyle name="20% - Accent6 2 2" xfId="41"/>
    <cellStyle name="40% - Accent1 2" xfId="42"/>
    <cellStyle name="40% - Accent1 2 2" xfId="43"/>
    <cellStyle name="40% - Accent2 2" xfId="44"/>
    <cellStyle name="40% - Accent2 2 2" xfId="45"/>
    <cellStyle name="40% - Accent3 2" xfId="46"/>
    <cellStyle name="40% - Accent3 2 2" xfId="47"/>
    <cellStyle name="40% - Accent4 2" xfId="48"/>
    <cellStyle name="40% - Accent4 2 2" xfId="49"/>
    <cellStyle name="40% - Accent5 2" xfId="50"/>
    <cellStyle name="40% - Accent5 2 2" xfId="51"/>
    <cellStyle name="40% - Accent6 2" xfId="52"/>
    <cellStyle name="40% - Accent6 2 2" xfId="53"/>
    <cellStyle name="60% - Accent1 2" xfId="54"/>
    <cellStyle name="60% - Accent2 2" xfId="55"/>
    <cellStyle name="60% - Accent3 2" xfId="56"/>
    <cellStyle name="60% - Accent4 2" xfId="57"/>
    <cellStyle name="60% - Accent5 2" xfId="58"/>
    <cellStyle name="60% - Accent6 2" xfId="59"/>
    <cellStyle name="Accent1 2" xfId="60"/>
    <cellStyle name="Accent2 2" xfId="61"/>
    <cellStyle name="Accent3 2" xfId="62"/>
    <cellStyle name="Accent4 2" xfId="63"/>
    <cellStyle name="Accent5 2" xfId="64"/>
    <cellStyle name="Accent6 2" xfId="65"/>
    <cellStyle name="Bad 2" xfId="66"/>
    <cellStyle name="Calculation 2" xfId="67"/>
    <cellStyle name="Check Cell 2" xfId="68"/>
    <cellStyle name="Comma 2" xfId="6"/>
    <cellStyle name="Comma 2 2" xfId="21"/>
    <cellStyle name="Comma 2 2 2" xfId="24"/>
    <cellStyle name="Comma 3" xfId="10"/>
    <cellStyle name="Comma 3 2" xfId="15"/>
    <cellStyle name="Comma 4" xfId="69"/>
    <cellStyle name="Currency 2" xfId="12"/>
    <cellStyle name="Currency 2 2" xfId="22"/>
    <cellStyle name="Excel Built-in Normal" xfId="70"/>
    <cellStyle name="Explanatory Text 2" xfId="71"/>
    <cellStyle name="Good 2" xfId="72"/>
    <cellStyle name="Heading 1 2" xfId="73"/>
    <cellStyle name="Heading 2 2" xfId="74"/>
    <cellStyle name="Heading 3 2" xfId="75"/>
    <cellStyle name="Heading 4 2" xfId="76"/>
    <cellStyle name="Input 2" xfId="77"/>
    <cellStyle name="Linked Cell 2" xfId="78"/>
    <cellStyle name="Moeda" xfId="13" builtinId="4"/>
    <cellStyle name="Moeda 2" xfId="25"/>
    <cellStyle name="Neutral 2" xfId="79"/>
    <cellStyle name="Normal" xfId="0" builtinId="0"/>
    <cellStyle name="Normal 12" xfId="80"/>
    <cellStyle name="Normal 13" xfId="81"/>
    <cellStyle name="Normal 14" xfId="82"/>
    <cellStyle name="Normal 16" xfId="28"/>
    <cellStyle name="Normal 17" xfId="83"/>
    <cellStyle name="Normal 18" xfId="84"/>
    <cellStyle name="Normal 19" xfId="85"/>
    <cellStyle name="Normal 2" xfId="3"/>
    <cellStyle name="Normal 2 2" xfId="14"/>
    <cellStyle name="Normal 2 2 2" xfId="27"/>
    <cellStyle name="Normal 2 3" xfId="19"/>
    <cellStyle name="Normal 20" xfId="86"/>
    <cellStyle name="Normal 21" xfId="87"/>
    <cellStyle name="Normal 23" xfId="88"/>
    <cellStyle name="Normal 3" xfId="5"/>
    <cellStyle name="Normal 3 2" xfId="8"/>
    <cellStyle name="Normal 3 2 2" xfId="18"/>
    <cellStyle name="Normal 4" xfId="9"/>
    <cellStyle name="Normal 5" xfId="29"/>
    <cellStyle name="Normal 9" xfId="89"/>
    <cellStyle name="Note 2" xfId="90"/>
    <cellStyle name="Note 2 2" xfId="91"/>
    <cellStyle name="Output 2" xfId="92"/>
    <cellStyle name="Percent 2" xfId="4"/>
    <cellStyle name="Percent 2 2" xfId="16"/>
    <cellStyle name="Percent 2 3" xfId="20"/>
    <cellStyle name="Percent 3" xfId="7"/>
    <cellStyle name="Percent 4" xfId="11"/>
    <cellStyle name="Percent 5" xfId="17"/>
    <cellStyle name="Percent 6" xfId="23"/>
    <cellStyle name="Porcentagem" xfId="2" builtinId="5"/>
    <cellStyle name="Porcentagem 2" xfId="26"/>
    <cellStyle name="Separador de milhares 2 2" xfId="93"/>
    <cellStyle name="Title 2" xfId="94"/>
    <cellStyle name="Total 2" xfId="95"/>
    <cellStyle name="Vírgula" xfId="1" builtinId="3"/>
    <cellStyle name="Vírgula 2 2" xfId="96"/>
    <cellStyle name="Warning Text 2" xfId="97"/>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s>
  <tableStyles count="0" defaultTableStyle="TableStyleMedium2" defaultPivotStyle="PivotStyleLight16"/>
  <colors>
    <mruColors>
      <color rgb="FFFFF7E1"/>
      <color rgb="FFFFFFCC"/>
      <color rgb="FF808000"/>
      <color rgb="FF666633"/>
      <color rgb="FFFFCCFF"/>
      <color rgb="FFFF99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Curva S - BID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cat>
            <c:strRef>
              <c:f>'Curva S'!$B$6:$F$6</c:f>
              <c:strCache>
                <c:ptCount val="5"/>
                <c:pt idx="0">
                  <c:v>Ano 1</c:v>
                </c:pt>
                <c:pt idx="1">
                  <c:v>Ano 2</c:v>
                </c:pt>
                <c:pt idx="2">
                  <c:v>Ano 3</c:v>
                </c:pt>
                <c:pt idx="3">
                  <c:v>Ano 4</c:v>
                </c:pt>
                <c:pt idx="4">
                  <c:v>Ano 5</c:v>
                </c:pt>
              </c:strCache>
            </c:strRef>
          </c:cat>
          <c:val>
            <c:numRef>
              <c:f>'Curva S'!$B$8:$F$8</c:f>
              <c:numCache>
                <c:formatCode>_(* #,##0.00_);_(* \(#,##0.00\);_(* "-"??_);_(@_)</c:formatCode>
                <c:ptCount val="5"/>
                <c:pt idx="0">
                  <c:v>6762014.7208254868</c:v>
                </c:pt>
                <c:pt idx="1">
                  <c:v>15620975.006738558</c:v>
                </c:pt>
                <c:pt idx="2">
                  <c:v>28883952.17147699</c:v>
                </c:pt>
                <c:pt idx="3">
                  <c:v>36529271.761999995</c:v>
                </c:pt>
                <c:pt idx="4">
                  <c:v>37800000.179999992</c:v>
                </c:pt>
              </c:numCache>
            </c:numRef>
          </c:val>
          <c:smooth val="0"/>
          <c:extLst>
            <c:ext xmlns:c16="http://schemas.microsoft.com/office/drawing/2014/chart" uri="{C3380CC4-5D6E-409C-BE32-E72D297353CC}">
              <c16:uniqueId val="{00000000-9361-42BB-A86B-3A6EC22481FD}"/>
            </c:ext>
          </c:extLst>
        </c:ser>
        <c:dLbls>
          <c:showLegendKey val="0"/>
          <c:showVal val="0"/>
          <c:showCatName val="0"/>
          <c:showSerName val="0"/>
          <c:showPercent val="0"/>
          <c:showBubbleSize val="0"/>
        </c:dLbls>
        <c:smooth val="0"/>
        <c:axId val="-260649520"/>
        <c:axId val="-260648976"/>
      </c:lineChart>
      <c:catAx>
        <c:axId val="-2606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648976"/>
        <c:crosses val="autoZero"/>
        <c:auto val="1"/>
        <c:lblAlgn val="ctr"/>
        <c:lblOffset val="100"/>
        <c:noMultiLvlLbl val="0"/>
      </c:catAx>
      <c:valAx>
        <c:axId val="-26064897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64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Curva S - Total dos Projeto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cat>
            <c:strRef>
              <c:f>'Curva S'!$B$16:$F$16</c:f>
              <c:strCache>
                <c:ptCount val="5"/>
                <c:pt idx="0">
                  <c:v>Ano 1</c:v>
                </c:pt>
                <c:pt idx="1">
                  <c:v>Ano 2</c:v>
                </c:pt>
                <c:pt idx="2">
                  <c:v>Ano 3</c:v>
                </c:pt>
                <c:pt idx="3">
                  <c:v>Ano 4</c:v>
                </c:pt>
                <c:pt idx="4">
                  <c:v>Ano 5</c:v>
                </c:pt>
              </c:strCache>
            </c:strRef>
          </c:cat>
          <c:val>
            <c:numRef>
              <c:f>'Curva S'!$B$18:$F$18</c:f>
              <c:numCache>
                <c:formatCode>_(* #,##0.00_);_(* \(#,##0.00\);_(* "-"??_);_(@_)</c:formatCode>
                <c:ptCount val="5"/>
                <c:pt idx="0">
                  <c:v>7643423.1707000006</c:v>
                </c:pt>
                <c:pt idx="1">
                  <c:v>17805794.685999997</c:v>
                </c:pt>
                <c:pt idx="2">
                  <c:v>32649640.922999997</c:v>
                </c:pt>
                <c:pt idx="3">
                  <c:v>40729271.761999995</c:v>
                </c:pt>
                <c:pt idx="4">
                  <c:v>42000000.179999992</c:v>
                </c:pt>
              </c:numCache>
            </c:numRef>
          </c:val>
          <c:smooth val="0"/>
          <c:extLst>
            <c:ext xmlns:c16="http://schemas.microsoft.com/office/drawing/2014/chart" uri="{C3380CC4-5D6E-409C-BE32-E72D297353CC}">
              <c16:uniqueId val="{00000000-342D-48E9-8FA4-F53C7C6E1AC9}"/>
            </c:ext>
          </c:extLst>
        </c:ser>
        <c:dLbls>
          <c:showLegendKey val="0"/>
          <c:showVal val="0"/>
          <c:showCatName val="0"/>
          <c:showSerName val="0"/>
          <c:showPercent val="0"/>
          <c:showBubbleSize val="0"/>
        </c:dLbls>
        <c:smooth val="0"/>
        <c:axId val="-260648432"/>
        <c:axId val="-124915168"/>
      </c:lineChart>
      <c:catAx>
        <c:axId val="-26064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4915168"/>
        <c:crosses val="autoZero"/>
        <c:auto val="1"/>
        <c:lblAlgn val="ctr"/>
        <c:lblOffset val="100"/>
        <c:noMultiLvlLbl val="0"/>
      </c:catAx>
      <c:valAx>
        <c:axId val="-12491516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648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772885</xdr:colOff>
      <xdr:row>3</xdr:row>
      <xdr:rowOff>157843</xdr:rowOff>
    </xdr:from>
    <xdr:to>
      <xdr:col>10</xdr:col>
      <xdr:colOff>522513</xdr:colOff>
      <xdr:row>20</xdr:row>
      <xdr:rowOff>48986</xdr:rowOff>
    </xdr:to>
    <xdr:graphicFrame macro="">
      <xdr:nvGraphicFramePr>
        <xdr:cNvPr id="2" name="Chart 1">
          <a:extLst>
            <a:ext uri="{FF2B5EF4-FFF2-40B4-BE49-F238E27FC236}">
              <a16:creationId xmlns:a16="http://schemas.microsoft.com/office/drawing/2014/main" id="{847DC8BA-B674-41DA-B324-C35FCE1B23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740228</xdr:colOff>
      <xdr:row>3</xdr:row>
      <xdr:rowOff>146957</xdr:rowOff>
    </xdr:from>
    <xdr:to>
      <xdr:col>15</xdr:col>
      <xdr:colOff>457200</xdr:colOff>
      <xdr:row>20</xdr:row>
      <xdr:rowOff>38100</xdr:rowOff>
    </xdr:to>
    <xdr:graphicFrame macro="">
      <xdr:nvGraphicFramePr>
        <xdr:cNvPr id="3" name="Chart 2">
          <a:extLst>
            <a:ext uri="{FF2B5EF4-FFF2-40B4-BE49-F238E27FC236}">
              <a16:creationId xmlns:a16="http://schemas.microsoft.com/office/drawing/2014/main" id="{D61F95B4-024F-496D-9AF1-EE5D94A705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dbg-my.sharepoint.com/personal/vmoura_iadb_org/Documents/FMM/BR-L1501%20-%20PE/PEP/BR-L1501%20-%20PROFISCO%20II%20PE%20-%20PEP%20V.%2024.0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dbg-my.sharepoint.com/Users/vmoura/AppData/Local/Microsoft/Windows/Temporary%20Internet%20Files/Content.Outlook/98W17Z6P/PROFISCO%20II%20PI%20PAI%20POA_Vers&#227;o%20de%2001%20SET%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dbg-my.sharepoint.com/personal/vmoura_iadb_org/Documents/FMM/BR-L1517%20-%20ES%20II/PEP-POA-PAI/BR-L1517%20-%20PEP%20+%20POA%20-%20pos%20clu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vmoura\OneDrive\OneDrive%20-%20Inter-American%20Development%20Bank%20Group\FMM\BR-L1517%20-%20ES%20II\PEP-POA-PAI\BR-L1517%20-%20PEP%20+%20POA%20-%20pos%20clu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delhado"/>
      <sheetName val="Orientações"/>
      <sheetName val="PEP-POA"/>
      <sheetName val="Matriz de Aquisições"/>
      <sheetName val="PA 18 meses"/>
      <sheetName val="Sheet1"/>
      <sheetName val="Lista"/>
      <sheetName val="IMPOR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Capa"/>
      <sheetName val="2_Índice"/>
      <sheetName val="3_Instruções"/>
      <sheetName val="4_Comp e Produtos"/>
      <sheetName val="5_Gestão Projeto"/>
      <sheetName val="6_Comp 1 GF"/>
      <sheetName val="7_Comp 2 AT"/>
      <sheetName val="10_Subcomp "/>
      <sheetName val="11_Subcomp "/>
      <sheetName val="12_Subcomp "/>
      <sheetName val="14_Subcomp "/>
      <sheetName val="15_Subcomp "/>
      <sheetName val="8_Comp 3 AF"/>
      <sheetName val="9_Consolidação Tipo Recurso"/>
      <sheetName val="10_Cronograma Financeiro"/>
      <sheetName val="11_Distribuição por Fonte"/>
      <sheetName val="12_Programação Desembolso"/>
      <sheetName val="12_Orçamento Global"/>
      <sheetName val="PEP Em reais"/>
      <sheetName val="PEP em US$"/>
      <sheetName val="Orçamento Global"/>
      <sheetName val="25 MR Marco Resultados beta"/>
      <sheetName val="25 B MR Marco Result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v>49998846.450000003</v>
          </cell>
        </row>
      </sheetData>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ço físico"/>
      <sheetName val="Orçamento delhado"/>
      <sheetName val="Lista"/>
      <sheetName val="Cronograma e distribuição"/>
      <sheetName val="PEP Av. Fin."/>
      <sheetName val="POA Ano 1"/>
      <sheetName val="Matriz de Aquisições"/>
      <sheetName val="PA"/>
      <sheetName val="Curva S"/>
      <sheetName val="Orçamento Global (POD)"/>
    </sheetNames>
    <sheetDataSet>
      <sheetData sheetId="0">
        <row r="58">
          <cell r="A58" t="str">
            <v>1.2   Modelo de gestión de procesos administrativos implantado</v>
          </cell>
        </row>
        <row r="59">
          <cell r="A59" t="str">
            <v>1.2.1 Modelo de gestão de processos administrativos da gestão estadual implantado</v>
          </cell>
        </row>
        <row r="60">
          <cell r="A60" t="str">
            <v>1.3   Modelo de gestión de recursos humanos por competencias actualizado</v>
          </cell>
        </row>
        <row r="61">
          <cell r="A61" t="str">
            <v>1.3.1 Mapeamento das Competências individuais, PDI e Trilhas de apredizagem</v>
          </cell>
        </row>
        <row r="62">
          <cell r="A62" t="str">
            <v>1.3.2 Readequação tecnológica do espaço multimeios</v>
          </cell>
        </row>
        <row r="64">
          <cell r="A64" t="str">
            <v>1.4   Modelo de gobernanza de TIC actualizado</v>
          </cell>
        </row>
        <row r="65">
          <cell r="A65" t="str">
            <v>1.4.1 Implantação do Plano Diretor de Tecnologia da Informação</v>
          </cell>
        </row>
        <row r="66">
          <cell r="A66" t="str">
            <v>1.4.2 Atualização da plataforma de hardware e software</v>
          </cell>
        </row>
        <row r="67">
          <cell r="A67" t="str">
            <v>1.5   Modelo de Controle Interno del estado implantado</v>
          </cell>
        </row>
        <row r="68">
          <cell r="A68" t="str">
            <v>1.5.1 Revisão e implantação dos procedimentos de auditoria interna e controle interno, com modelo de gerenciamento de riscos e integridade e sistema informatizado</v>
          </cell>
        </row>
        <row r="69">
          <cell r="A69" t="str">
            <v>1.5.2 Revisão e implantação de novo modelo de Transparência ativa, com sistemática de Ouvidoria Geral do Estado</v>
          </cell>
        </row>
        <row r="73">
          <cell r="A73" t="str">
            <v>2.1.2 Sistema informatizado de Gestão de benefícios e incentivos fiscais</v>
          </cell>
        </row>
        <row r="74">
          <cell r="A74" t="str">
            <v>2.1.3 Definição de metodologia de estimativa do GAP fiscal;</v>
          </cell>
        </row>
        <row r="75">
          <cell r="A75" t="str">
            <v>2.2   Modelo de fiscalización implantado</v>
          </cell>
        </row>
        <row r="76">
          <cell r="A76" t="str">
            <v>2.2.1  Institucionalização do planejamento da ação  fiscal, com definição de metas e indicadores.</v>
          </cell>
        </row>
        <row r="77">
          <cell r="A77" t="str">
            <v>2.2.2  Sistema de Monitoramento de Contribuintes .</v>
          </cell>
        </row>
        <row r="78">
          <cell r="A78" t="str">
            <v>2.2.3 Aperfeiçoamento do Sistema de Comércio Exterior – SICEX e  integração ao Portal Único de Comércio Exterior .</v>
          </cell>
        </row>
        <row r="79">
          <cell r="A79" t="str">
            <v>2.2.4 Tratamento de Dados e Armazenamento</v>
          </cell>
        </row>
        <row r="80">
          <cell r="A80" t="str">
            <v>2.3   Proceso electrónico del contencioso implantado</v>
          </cell>
        </row>
        <row r="81">
          <cell r="A81" t="str">
            <v>2.3.1 Automação do Processo Eletrônico</v>
          </cell>
        </row>
        <row r="82">
          <cell r="A82" t="str">
            <v>2.4   Sistema de atención a los contribuyentes implantado</v>
          </cell>
        </row>
        <row r="83">
          <cell r="A83" t="str">
            <v xml:space="preserve">2.4.1 Solução integrada de inteligência artificial para atendimento eletrônico ao contibuinte </v>
          </cell>
        </row>
        <row r="84">
          <cell r="A84" t="str">
            <v>2.5   Modelo de cobranza administrativa implementado</v>
          </cell>
        </row>
        <row r="85">
          <cell r="A85" t="str">
            <v>2.5.1 Modelo de Cobrança Administrativa Implantado</v>
          </cell>
        </row>
        <row r="86">
          <cell r="A86" t="str">
            <v>Componente 3: Administración financiera y gasto público</v>
          </cell>
        </row>
        <row r="87">
          <cell r="A87" t="str">
            <v>3.1  Modelo de planificación presupuestaria e inversión implantado</v>
          </cell>
        </row>
        <row r="88">
          <cell r="A88" t="str">
            <v>3.1.1 Marco orçamentário de médio prazo</v>
          </cell>
        </row>
        <row r="89">
          <cell r="A89" t="str">
            <v xml:space="preserve">3.1.2 Modelo de Gestão de Investimento Público </v>
          </cell>
        </row>
        <row r="90">
          <cell r="A90" t="str">
            <v>3.2  Modelo de Programación y Ejecución financiera implantado.</v>
          </cell>
        </row>
        <row r="91">
          <cell r="A91" t="str">
            <v>3.2.1 Revisão da metodologia para elaboração da Programação e Execução Financeira</v>
          </cell>
        </row>
        <row r="92">
          <cell r="A92" t="str">
            <v>3.2.2 Implantação de modelo de gestão de ativos financeiros do Estado com base em análise de riscos</v>
          </cell>
        </row>
        <row r="93">
          <cell r="A93" t="str">
            <v>3.3  Modelo de gestión de compras implantado</v>
          </cell>
        </row>
        <row r="94">
          <cell r="A94" t="str">
            <v>3.3.1 Revisão e ajuste do modelo de gestão de compras apoiado por uma política de compras públicas e planejamento anual</v>
          </cell>
        </row>
        <row r="95">
          <cell r="A95" t="str">
            <v>3.3.2 Implantação de uma metodologia para o uso do preço de referência e planejamento anual das compras</v>
          </cell>
        </row>
        <row r="96">
          <cell r="A96" t="str">
            <v>3.3.3 Implantação de uma metodologia de elaboração e atualização do catálogo de compras e de fornecedores</v>
          </cell>
        </row>
        <row r="97">
          <cell r="A97" t="str">
            <v>3.3.4 Atualização da funcionalidade e integração do SIGA aos demais sistemas do Estado</v>
          </cell>
        </row>
        <row r="98">
          <cell r="A98" t="str">
            <v>3.4  Norma de Contabilidad implantadas</v>
          </cell>
        </row>
        <row r="99">
          <cell r="A99" t="str">
            <v>3.4.1 Definição de regras e polítcas contábeis com implementação do conjunto das normas internacionais de contabilidade a serem convergidas</v>
          </cell>
        </row>
        <row r="100">
          <cell r="A100" t="str">
            <v>3.4.2 Customização contábil dos sistemas Tributário (SIT), Administração (SIGA) e Recursos Humanos (SIARHES)</v>
          </cell>
        </row>
        <row r="101">
          <cell r="A101" t="str">
            <v>3.5  Sistema informático de costos públicos</v>
          </cell>
        </row>
        <row r="102">
          <cell r="A102" t="str">
            <v>3.5.1 Mapeamento dos processos para o controle dos custos, unidades de gasto e definição de metodologia de avaliação dos custos das unidades.</v>
          </cell>
        </row>
        <row r="103">
          <cell r="A103" t="str">
            <v xml:space="preserve">3.5.2 Desenvolvimento de Sistema integrado de coleta de informação e apropriação nas unidades a partir de interfaces com os diversos sistemas de gestão pública do Estado. </v>
          </cell>
        </row>
      </sheetData>
      <sheetData sheetId="1"/>
      <sheetData sheetId="2"/>
      <sheetData sheetId="3"/>
      <sheetData sheetId="4">
        <row r="1">
          <cell r="B1" t="str">
            <v>Plano de Execución Plurianual (PEP)</v>
          </cell>
        </row>
        <row r="2">
          <cell r="A2" t="str">
            <v>COMPONENTE / SUBCOMPONENTE</v>
          </cell>
          <cell r="C2" t="str">
            <v>Indicadores</v>
          </cell>
          <cell r="D2" t="str">
            <v>Duração</v>
          </cell>
          <cell r="F2" t="str">
            <v>BID</v>
          </cell>
          <cell r="G2" t="str">
            <v>Contrapartida local</v>
          </cell>
          <cell r="H2" t="str">
            <v xml:space="preserve">TOTAL </v>
          </cell>
          <cell r="I2" t="str">
            <v>Ano 1</v>
          </cell>
          <cell r="M2" t="str">
            <v>Ano 2</v>
          </cell>
          <cell r="Q2" t="str">
            <v>Ano 3</v>
          </cell>
          <cell r="U2" t="str">
            <v>Ano 4</v>
          </cell>
          <cell r="Y2" t="str">
            <v>Ano 5</v>
          </cell>
        </row>
        <row r="3">
          <cell r="D3" t="str">
            <v>Data Inicial</v>
          </cell>
          <cell r="E3" t="str">
            <v>Data Final</v>
          </cell>
          <cell r="I3" t="str">
            <v>BID</v>
          </cell>
          <cell r="J3" t="str">
            <v>Contrapartida local</v>
          </cell>
          <cell r="K3" t="str">
            <v>TOTAL</v>
          </cell>
          <cell r="L3" t="str">
            <v>%</v>
          </cell>
          <cell r="M3" t="str">
            <v>BID</v>
          </cell>
          <cell r="N3" t="str">
            <v>Contrapartida local</v>
          </cell>
          <cell r="O3" t="str">
            <v>TOTAL</v>
          </cell>
          <cell r="P3" t="str">
            <v>%</v>
          </cell>
          <cell r="Q3" t="str">
            <v>BID</v>
          </cell>
          <cell r="R3" t="str">
            <v>Contrapartida local</v>
          </cell>
          <cell r="S3" t="str">
            <v>TOTAL</v>
          </cell>
          <cell r="T3" t="str">
            <v>%</v>
          </cell>
          <cell r="U3" t="str">
            <v>BID</v>
          </cell>
          <cell r="V3" t="str">
            <v>Contrapartida local</v>
          </cell>
          <cell r="W3" t="str">
            <v>TOTAL</v>
          </cell>
          <cell r="X3" t="str">
            <v>%</v>
          </cell>
          <cell r="Y3" t="str">
            <v>BID</v>
          </cell>
          <cell r="Z3" t="str">
            <v>Contrapartida local</v>
          </cell>
          <cell r="AA3" t="str">
            <v>TOTAL</v>
          </cell>
          <cell r="AB3" t="str">
            <v>%</v>
          </cell>
        </row>
        <row r="4">
          <cell r="A4">
            <v>1</v>
          </cell>
          <cell r="B4" t="str">
            <v>Componente 1: Gestión hacendaria y transparencia fiscal</v>
          </cell>
          <cell r="D4">
            <v>43587</v>
          </cell>
          <cell r="E4">
            <v>0</v>
          </cell>
          <cell r="F4">
            <v>21644468.525656492</v>
          </cell>
          <cell r="G4">
            <v>530537.48434350709</v>
          </cell>
          <cell r="H4">
            <v>22175006.009999998</v>
          </cell>
          <cell r="I4">
            <v>2923092.805131299</v>
          </cell>
          <cell r="J4">
            <v>106107.49686870142</v>
          </cell>
          <cell r="K4">
            <v>3029200.3020000001</v>
          </cell>
          <cell r="L4">
            <v>0.13660426069936385</v>
          </cell>
          <cell r="M4">
            <v>5518661.6906969482</v>
          </cell>
          <cell r="N4">
            <v>159161.24530305213</v>
          </cell>
          <cell r="O4">
            <v>5677822.9359999998</v>
          </cell>
          <cell r="P4">
            <v>0.25604606075143971</v>
          </cell>
          <cell r="Q4">
            <v>7747048.906828247</v>
          </cell>
          <cell r="R4">
            <v>265268.74217175355</v>
          </cell>
          <cell r="S4">
            <v>8012317.6490000002</v>
          </cell>
          <cell r="T4">
            <v>0.36132200574767742</v>
          </cell>
          <cell r="U4">
            <v>5389687.9859999996</v>
          </cell>
          <cell r="V4">
            <v>0</v>
          </cell>
          <cell r="W4">
            <v>5389687.9859999996</v>
          </cell>
          <cell r="X4">
            <v>0.24305237994386455</v>
          </cell>
          <cell r="Y4">
            <v>65977.136999999988</v>
          </cell>
          <cell r="Z4">
            <v>0</v>
          </cell>
          <cell r="AA4">
            <v>65977.136999999988</v>
          </cell>
          <cell r="AB4">
            <v>2.9752928576545624E-3</v>
          </cell>
        </row>
        <row r="5">
          <cell r="A5" t="str">
            <v>1.1</v>
          </cell>
          <cell r="B5" t="str">
            <v>1.1   Modelo de gobernanza de la gestión fiscal implementado</v>
          </cell>
          <cell r="C5" t="str">
            <v>Modelo</v>
          </cell>
          <cell r="D5">
            <v>90</v>
          </cell>
          <cell r="E5">
            <v>0</v>
          </cell>
          <cell r="F5">
            <v>703999.99</v>
          </cell>
          <cell r="G5">
            <v>0</v>
          </cell>
          <cell r="H5">
            <v>703999.99</v>
          </cell>
          <cell r="I5">
            <v>68457.140000000014</v>
          </cell>
          <cell r="J5">
            <v>0</v>
          </cell>
          <cell r="K5">
            <v>68457.140000000014</v>
          </cell>
          <cell r="L5">
            <v>9.724025706307185E-2</v>
          </cell>
          <cell r="M5">
            <v>300285.71000000002</v>
          </cell>
          <cell r="N5">
            <v>0</v>
          </cell>
          <cell r="O5">
            <v>300285.71000000002</v>
          </cell>
          <cell r="P5">
            <v>0.4265422077633837</v>
          </cell>
          <cell r="Q5">
            <v>335257.13999999996</v>
          </cell>
          <cell r="R5">
            <v>0</v>
          </cell>
          <cell r="S5">
            <v>335257.13999999996</v>
          </cell>
          <cell r="T5">
            <v>0.47621753517354448</v>
          </cell>
          <cell r="U5">
            <v>0</v>
          </cell>
          <cell r="V5">
            <v>0</v>
          </cell>
          <cell r="W5">
            <v>0</v>
          </cell>
          <cell r="X5">
            <v>0</v>
          </cell>
          <cell r="Y5">
            <v>0</v>
          </cell>
          <cell r="Z5">
            <v>0</v>
          </cell>
          <cell r="AA5">
            <v>0</v>
          </cell>
          <cell r="AB5">
            <v>0</v>
          </cell>
        </row>
        <row r="6">
          <cell r="A6" t="str">
            <v>1.1.1</v>
          </cell>
          <cell r="B6" t="str">
            <v>1.1.1 Planejamento estratégico da SEFAZ implantado</v>
          </cell>
          <cell r="D6">
            <v>90</v>
          </cell>
          <cell r="E6">
            <v>0</v>
          </cell>
          <cell r="F6">
            <v>128571.42000000001</v>
          </cell>
          <cell r="G6">
            <v>0</v>
          </cell>
          <cell r="H6">
            <v>128571.42000000001</v>
          </cell>
          <cell r="I6">
            <v>46171.426000000007</v>
          </cell>
          <cell r="J6">
            <v>0</v>
          </cell>
          <cell r="K6">
            <v>46171.426000000007</v>
          </cell>
          <cell r="L6">
            <v>0.35911111505185211</v>
          </cell>
          <cell r="M6">
            <v>81257.13900000001</v>
          </cell>
          <cell r="N6">
            <v>0</v>
          </cell>
          <cell r="O6">
            <v>81257.13900000001</v>
          </cell>
          <cell r="P6">
            <v>0.63200001213333412</v>
          </cell>
          <cell r="Q6">
            <v>1142.855</v>
          </cell>
          <cell r="R6">
            <v>0</v>
          </cell>
          <cell r="S6">
            <v>1142.855</v>
          </cell>
          <cell r="T6">
            <v>8.8888728148137433E-3</v>
          </cell>
          <cell r="U6">
            <v>0</v>
          </cell>
          <cell r="V6">
            <v>0</v>
          </cell>
          <cell r="W6">
            <v>0</v>
          </cell>
          <cell r="X6">
            <v>0</v>
          </cell>
          <cell r="Y6">
            <v>0</v>
          </cell>
          <cell r="Z6">
            <v>0</v>
          </cell>
          <cell r="AA6">
            <v>0</v>
          </cell>
          <cell r="AB6">
            <v>0</v>
          </cell>
        </row>
        <row r="7">
          <cell r="A7" t="str">
            <v>1.1.1.1</v>
          </cell>
          <cell r="B7" t="str">
            <v>Seleção e Contratação de Consultoria para elaboração e implementação de Plano Estratégico da SEFIN, incluindo  Escritório de Processos e Projetos</v>
          </cell>
          <cell r="D7">
            <v>43646</v>
          </cell>
          <cell r="E7">
            <v>0</v>
          </cell>
          <cell r="F7">
            <v>114285.71</v>
          </cell>
          <cell r="G7">
            <v>0</v>
          </cell>
          <cell r="H7">
            <v>114285.71</v>
          </cell>
          <cell r="I7">
            <v>45714.284000000007</v>
          </cell>
          <cell r="J7">
            <v>0</v>
          </cell>
          <cell r="K7">
            <v>45714.284000000007</v>
          </cell>
          <cell r="L7">
            <v>0.4</v>
          </cell>
          <cell r="M7">
            <v>68571.426000000007</v>
          </cell>
          <cell r="N7">
            <v>0</v>
          </cell>
          <cell r="O7">
            <v>68571.426000000007</v>
          </cell>
          <cell r="P7">
            <v>0.6</v>
          </cell>
        </row>
        <row r="8">
          <cell r="A8" t="str">
            <v>1.1.1.2</v>
          </cell>
          <cell r="B8" t="str">
            <v>Visita técnica Planejamento Estratégico</v>
          </cell>
          <cell r="D8">
            <v>90</v>
          </cell>
          <cell r="E8">
            <v>0</v>
          </cell>
          <cell r="F8">
            <v>2285.71</v>
          </cell>
          <cell r="G8">
            <v>0</v>
          </cell>
          <cell r="H8">
            <v>2285.71</v>
          </cell>
          <cell r="I8">
            <v>457.14200000000005</v>
          </cell>
          <cell r="J8">
            <v>0</v>
          </cell>
          <cell r="K8">
            <v>457.14200000000005</v>
          </cell>
          <cell r="L8">
            <v>0.2</v>
          </cell>
          <cell r="M8">
            <v>685.71299999999997</v>
          </cell>
          <cell r="N8">
            <v>0</v>
          </cell>
          <cell r="O8">
            <v>685.71299999999997</v>
          </cell>
          <cell r="P8">
            <v>0.3</v>
          </cell>
          <cell r="Q8">
            <v>1142.855</v>
          </cell>
          <cell r="R8">
            <v>0</v>
          </cell>
          <cell r="S8">
            <v>1142.855</v>
          </cell>
          <cell r="T8">
            <v>0.5</v>
          </cell>
          <cell r="X8">
            <v>0</v>
          </cell>
        </row>
        <row r="9">
          <cell r="A9" t="str">
            <v>1.1.1.3</v>
          </cell>
          <cell r="B9" t="str">
            <v>Capacitação em Indicadores e avaliação de resultados</v>
          </cell>
          <cell r="D9">
            <v>43952</v>
          </cell>
          <cell r="E9">
            <v>0</v>
          </cell>
          <cell r="F9">
            <v>12000</v>
          </cell>
          <cell r="G9">
            <v>0</v>
          </cell>
          <cell r="H9">
            <v>12000</v>
          </cell>
          <cell r="I9">
            <v>0</v>
          </cell>
          <cell r="J9">
            <v>0</v>
          </cell>
          <cell r="K9">
            <v>0</v>
          </cell>
          <cell r="L9">
            <v>0</v>
          </cell>
          <cell r="M9">
            <v>12000</v>
          </cell>
          <cell r="N9">
            <v>0</v>
          </cell>
          <cell r="O9">
            <v>12000</v>
          </cell>
          <cell r="P9">
            <v>1</v>
          </cell>
          <cell r="Q9">
            <v>0</v>
          </cell>
          <cell r="R9">
            <v>0</v>
          </cell>
          <cell r="S9">
            <v>0</v>
          </cell>
          <cell r="T9">
            <v>0</v>
          </cell>
          <cell r="U9">
            <v>0</v>
          </cell>
          <cell r="V9">
            <v>0</v>
          </cell>
          <cell r="W9">
            <v>0</v>
          </cell>
          <cell r="X9">
            <v>0</v>
          </cell>
        </row>
        <row r="10">
          <cell r="A10" t="str">
            <v>1.1.2</v>
          </cell>
          <cell r="B10" t="str">
            <v>1.1.2 Escritório de Projetos implantado</v>
          </cell>
          <cell r="D10">
            <v>43646</v>
          </cell>
          <cell r="E10">
            <v>0</v>
          </cell>
          <cell r="F10">
            <v>551428.56999999995</v>
          </cell>
          <cell r="G10">
            <v>0</v>
          </cell>
          <cell r="H10">
            <v>551428.56999999995</v>
          </cell>
          <cell r="I10">
            <v>22285.714000000004</v>
          </cell>
          <cell r="J10">
            <v>0</v>
          </cell>
          <cell r="K10">
            <v>22285.714000000004</v>
          </cell>
          <cell r="L10">
            <v>4.0414507358586815E-2</v>
          </cell>
          <cell r="M10">
            <v>209428.571</v>
          </cell>
          <cell r="N10">
            <v>0</v>
          </cell>
          <cell r="O10">
            <v>209428.571</v>
          </cell>
          <cell r="P10">
            <v>0.37979274632070664</v>
          </cell>
          <cell r="Q10">
            <v>319714.28499999997</v>
          </cell>
          <cell r="R10">
            <v>0</v>
          </cell>
          <cell r="S10">
            <v>319714.28499999997</v>
          </cell>
          <cell r="T10">
            <v>0.57979274632070665</v>
          </cell>
          <cell r="U10">
            <v>0</v>
          </cell>
          <cell r="V10">
            <v>0</v>
          </cell>
          <cell r="W10">
            <v>0</v>
          </cell>
          <cell r="X10">
            <v>0</v>
          </cell>
          <cell r="Y10">
            <v>0</v>
          </cell>
          <cell r="Z10">
            <v>0</v>
          </cell>
          <cell r="AA10">
            <v>0</v>
          </cell>
          <cell r="AB10">
            <v>0</v>
          </cell>
        </row>
        <row r="11">
          <cell r="A11" t="str">
            <v>1.1.2.1</v>
          </cell>
          <cell r="B11" t="str">
            <v>Seleção e Contratação de Consultoria para elaboração e implementação de Plano Estratégico da SEFIN, incluindo  Escritório de Processos e Projetos</v>
          </cell>
          <cell r="D11">
            <v>43646</v>
          </cell>
          <cell r="E11">
            <v>0</v>
          </cell>
          <cell r="F11">
            <v>111428.57</v>
          </cell>
          <cell r="G11">
            <v>0</v>
          </cell>
          <cell r="H11">
            <v>111428.57</v>
          </cell>
          <cell r="I11">
            <v>22285.714000000004</v>
          </cell>
          <cell r="J11">
            <v>0</v>
          </cell>
          <cell r="K11">
            <v>22285.714000000004</v>
          </cell>
          <cell r="L11">
            <v>0.2</v>
          </cell>
          <cell r="M11">
            <v>33428.571000000004</v>
          </cell>
          <cell r="N11">
            <v>0</v>
          </cell>
          <cell r="O11">
            <v>33428.571000000004</v>
          </cell>
          <cell r="P11">
            <v>0.3</v>
          </cell>
          <cell r="Q11">
            <v>55714.285000000003</v>
          </cell>
          <cell r="R11">
            <v>0</v>
          </cell>
          <cell r="S11">
            <v>55714.285000000003</v>
          </cell>
          <cell r="T11">
            <v>0.5</v>
          </cell>
          <cell r="U11">
            <v>0</v>
          </cell>
          <cell r="V11">
            <v>0</v>
          </cell>
          <cell r="W11">
            <v>0</v>
          </cell>
          <cell r="Y11">
            <v>0</v>
          </cell>
          <cell r="Z11">
            <v>0</v>
          </cell>
          <cell r="AA11">
            <v>0</v>
          </cell>
        </row>
        <row r="12">
          <cell r="A12" t="str">
            <v>1.1.2.2</v>
          </cell>
          <cell r="B12" t="str">
            <v>Sistema integrado de gestão de planejamento estrategico, acompanhamento de procesos e projetos.</v>
          </cell>
          <cell r="D12">
            <v>43952</v>
          </cell>
          <cell r="E12">
            <v>0</v>
          </cell>
          <cell r="F12">
            <v>428571.43</v>
          </cell>
          <cell r="G12">
            <v>0</v>
          </cell>
          <cell r="H12">
            <v>428571.43</v>
          </cell>
          <cell r="I12">
            <v>0</v>
          </cell>
          <cell r="J12">
            <v>0</v>
          </cell>
          <cell r="K12">
            <v>0</v>
          </cell>
          <cell r="L12">
            <v>0</v>
          </cell>
          <cell r="M12">
            <v>171428.57200000001</v>
          </cell>
          <cell r="N12">
            <v>0</v>
          </cell>
          <cell r="O12">
            <v>171428.57200000001</v>
          </cell>
          <cell r="P12">
            <v>0.4</v>
          </cell>
          <cell r="Q12">
            <v>257142.85799999998</v>
          </cell>
          <cell r="R12">
            <v>0</v>
          </cell>
          <cell r="S12">
            <v>257142.85799999998</v>
          </cell>
          <cell r="T12">
            <v>0.6</v>
          </cell>
          <cell r="U12">
            <v>0</v>
          </cell>
          <cell r="V12">
            <v>0</v>
          </cell>
          <cell r="W12">
            <v>0</v>
          </cell>
          <cell r="X12">
            <v>0</v>
          </cell>
          <cell r="Y12">
            <v>0</v>
          </cell>
          <cell r="Z12">
            <v>0</v>
          </cell>
          <cell r="AA12">
            <v>0</v>
          </cell>
        </row>
        <row r="13">
          <cell r="A13" t="str">
            <v>1.1.2.3</v>
          </cell>
          <cell r="B13" t="str">
            <v>Certificação em gestão de projetos</v>
          </cell>
          <cell r="D13">
            <v>43952</v>
          </cell>
          <cell r="E13">
            <v>0</v>
          </cell>
          <cell r="F13">
            <v>11428.57</v>
          </cell>
          <cell r="G13">
            <v>0</v>
          </cell>
          <cell r="H13">
            <v>11428.57</v>
          </cell>
          <cell r="I13">
            <v>0</v>
          </cell>
          <cell r="J13">
            <v>0</v>
          </cell>
          <cell r="K13">
            <v>0</v>
          </cell>
          <cell r="L13">
            <v>0</v>
          </cell>
          <cell r="M13">
            <v>4571.4279999999999</v>
          </cell>
          <cell r="N13">
            <v>0</v>
          </cell>
          <cell r="O13">
            <v>4571.4279999999999</v>
          </cell>
          <cell r="P13">
            <v>0.4</v>
          </cell>
          <cell r="Q13">
            <v>6857.1419999999998</v>
          </cell>
          <cell r="R13">
            <v>0</v>
          </cell>
          <cell r="S13">
            <v>6857.1419999999998</v>
          </cell>
          <cell r="T13">
            <v>0.6</v>
          </cell>
          <cell r="U13">
            <v>0</v>
          </cell>
          <cell r="V13">
            <v>0</v>
          </cell>
          <cell r="W13">
            <v>0</v>
          </cell>
          <cell r="X13">
            <v>0</v>
          </cell>
          <cell r="Y13">
            <v>0</v>
          </cell>
          <cell r="Z13">
            <v>0</v>
          </cell>
          <cell r="AA13">
            <v>0</v>
          </cell>
        </row>
        <row r="14">
          <cell r="A14" t="str">
            <v>1.1.3</v>
          </cell>
          <cell r="B14" t="str">
            <v>1.1.3 Programa de capacitação</v>
          </cell>
          <cell r="D14">
            <v>44318</v>
          </cell>
          <cell r="E14">
            <v>0</v>
          </cell>
          <cell r="F14">
            <v>24000</v>
          </cell>
          <cell r="G14">
            <v>0</v>
          </cell>
          <cell r="H14">
            <v>24000</v>
          </cell>
          <cell r="I14">
            <v>0</v>
          </cell>
          <cell r="J14">
            <v>0</v>
          </cell>
          <cell r="K14">
            <v>0</v>
          </cell>
          <cell r="L14">
            <v>0</v>
          </cell>
          <cell r="M14">
            <v>9600</v>
          </cell>
          <cell r="N14">
            <v>0</v>
          </cell>
          <cell r="O14">
            <v>9600</v>
          </cell>
          <cell r="P14">
            <v>0.4</v>
          </cell>
          <cell r="Q14">
            <v>14400</v>
          </cell>
          <cell r="R14">
            <v>0</v>
          </cell>
          <cell r="S14">
            <v>14400</v>
          </cell>
          <cell r="T14">
            <v>0.6</v>
          </cell>
          <cell r="U14">
            <v>0</v>
          </cell>
          <cell r="V14">
            <v>0</v>
          </cell>
          <cell r="W14">
            <v>0</v>
          </cell>
          <cell r="X14">
            <v>0</v>
          </cell>
          <cell r="Y14">
            <v>0</v>
          </cell>
          <cell r="Z14">
            <v>0</v>
          </cell>
          <cell r="AA14">
            <v>0</v>
          </cell>
          <cell r="AB14">
            <v>0</v>
          </cell>
        </row>
        <row r="15">
          <cell r="A15" t="str">
            <v>1.1.3.1</v>
          </cell>
          <cell r="B15" t="str">
            <v>Capacitação dos RH envolvidos nos procedimentos de Governança</v>
          </cell>
          <cell r="D15">
            <v>44318</v>
          </cell>
          <cell r="E15">
            <v>0</v>
          </cell>
          <cell r="F15">
            <v>24000</v>
          </cell>
          <cell r="G15">
            <v>0</v>
          </cell>
          <cell r="H15">
            <v>24000</v>
          </cell>
          <cell r="I15">
            <v>0</v>
          </cell>
          <cell r="J15">
            <v>0</v>
          </cell>
          <cell r="K15">
            <v>0</v>
          </cell>
          <cell r="L15">
            <v>0</v>
          </cell>
          <cell r="M15">
            <v>9600</v>
          </cell>
          <cell r="N15">
            <v>0</v>
          </cell>
          <cell r="O15">
            <v>9600</v>
          </cell>
          <cell r="P15">
            <v>0.4</v>
          </cell>
          <cell r="Q15">
            <v>14400</v>
          </cell>
          <cell r="R15">
            <v>0</v>
          </cell>
          <cell r="S15">
            <v>14400</v>
          </cell>
          <cell r="T15">
            <v>0.6</v>
          </cell>
          <cell r="U15">
            <v>0</v>
          </cell>
          <cell r="V15">
            <v>0</v>
          </cell>
          <cell r="W15">
            <v>0</v>
          </cell>
          <cell r="X15">
            <v>0</v>
          </cell>
          <cell r="Y15">
            <v>0</v>
          </cell>
          <cell r="Z15">
            <v>0</v>
          </cell>
          <cell r="AA15">
            <v>0</v>
          </cell>
        </row>
        <row r="16">
          <cell r="A16" t="str">
            <v>1.2</v>
          </cell>
          <cell r="B16" t="str">
            <v>1.2   Modelo de gestión de procesos administrativos implantado</v>
          </cell>
          <cell r="D16">
            <v>43587</v>
          </cell>
          <cell r="E16">
            <v>0</v>
          </cell>
          <cell r="F16">
            <v>2914285.71</v>
          </cell>
          <cell r="G16">
            <v>0</v>
          </cell>
          <cell r="H16">
            <v>2914285.71</v>
          </cell>
          <cell r="I16">
            <v>357142.85700000002</v>
          </cell>
          <cell r="J16">
            <v>0</v>
          </cell>
          <cell r="K16">
            <v>357142.85700000002</v>
          </cell>
          <cell r="L16">
            <v>0.12254901973904268</v>
          </cell>
          <cell r="M16">
            <v>737142.85599999991</v>
          </cell>
          <cell r="N16">
            <v>0</v>
          </cell>
          <cell r="O16">
            <v>737142.85599999991</v>
          </cell>
          <cell r="P16">
            <v>0.25294117645040365</v>
          </cell>
          <cell r="Q16">
            <v>1188571.4269999999</v>
          </cell>
          <cell r="R16">
            <v>0</v>
          </cell>
          <cell r="S16">
            <v>1188571.4269999999</v>
          </cell>
          <cell r="T16">
            <v>0.40784313731545557</v>
          </cell>
          <cell r="U16">
            <v>631428.56999999995</v>
          </cell>
          <cell r="V16">
            <v>0</v>
          </cell>
          <cell r="W16">
            <v>631428.56999999995</v>
          </cell>
          <cell r="X16">
            <v>0.21666666649509803</v>
          </cell>
          <cell r="Y16">
            <v>0</v>
          </cell>
          <cell r="Z16">
            <v>0</v>
          </cell>
          <cell r="AA16">
            <v>0</v>
          </cell>
          <cell r="AB16">
            <v>0</v>
          </cell>
        </row>
        <row r="17">
          <cell r="A17" t="str">
            <v>1.2.1</v>
          </cell>
          <cell r="B17" t="str">
            <v>1.2.1 Modelo de gestão de processos administrativos da gestão estadual implantado</v>
          </cell>
          <cell r="D17">
            <v>43587</v>
          </cell>
          <cell r="E17">
            <v>0</v>
          </cell>
          <cell r="F17">
            <v>2914285.71</v>
          </cell>
          <cell r="G17">
            <v>0</v>
          </cell>
          <cell r="H17">
            <v>2914285.71</v>
          </cell>
          <cell r="I17">
            <v>357142.85700000002</v>
          </cell>
          <cell r="J17">
            <v>0</v>
          </cell>
          <cell r="K17">
            <v>357142.85700000002</v>
          </cell>
          <cell r="L17">
            <v>0.12254901973904268</v>
          </cell>
          <cell r="M17">
            <v>737142.85599999991</v>
          </cell>
          <cell r="N17">
            <v>0</v>
          </cell>
          <cell r="O17">
            <v>737142.85599999991</v>
          </cell>
          <cell r="P17">
            <v>0.25294117645040365</v>
          </cell>
          <cell r="Q17">
            <v>1188571.4269999999</v>
          </cell>
          <cell r="R17">
            <v>0</v>
          </cell>
          <cell r="S17">
            <v>1188571.4269999999</v>
          </cell>
          <cell r="T17">
            <v>0.40784313731545557</v>
          </cell>
          <cell r="U17">
            <v>631428.56999999995</v>
          </cell>
          <cell r="V17">
            <v>0</v>
          </cell>
          <cell r="W17">
            <v>631428.56999999995</v>
          </cell>
          <cell r="X17">
            <v>0.21666666649509803</v>
          </cell>
          <cell r="Y17">
            <v>0</v>
          </cell>
          <cell r="Z17">
            <v>0</v>
          </cell>
          <cell r="AA17">
            <v>0</v>
          </cell>
          <cell r="AB17">
            <v>0</v>
          </cell>
        </row>
        <row r="18">
          <cell r="A18" t="str">
            <v>1.2.1.1</v>
          </cell>
          <cell r="B18" t="str">
            <v>Oficinas para otimização de processos</v>
          </cell>
          <cell r="D18">
            <v>43587</v>
          </cell>
          <cell r="E18">
            <v>0</v>
          </cell>
          <cell r="F18">
            <v>428571.43</v>
          </cell>
          <cell r="G18">
            <v>0</v>
          </cell>
          <cell r="H18">
            <v>428571.43</v>
          </cell>
          <cell r="I18">
            <v>42857.143000000004</v>
          </cell>
          <cell r="J18">
            <v>0</v>
          </cell>
          <cell r="K18">
            <v>42857.143000000004</v>
          </cell>
          <cell r="L18">
            <v>0.1</v>
          </cell>
          <cell r="M18">
            <v>128571.42899999999</v>
          </cell>
          <cell r="N18">
            <v>0</v>
          </cell>
          <cell r="O18">
            <v>128571.42899999999</v>
          </cell>
          <cell r="P18">
            <v>0.3</v>
          </cell>
          <cell r="Q18">
            <v>128571.42899999999</v>
          </cell>
          <cell r="R18">
            <v>0</v>
          </cell>
          <cell r="S18">
            <v>128571.42899999999</v>
          </cell>
          <cell r="T18">
            <v>0.3</v>
          </cell>
          <cell r="U18">
            <v>128571.42899999999</v>
          </cell>
          <cell r="V18">
            <v>0</v>
          </cell>
          <cell r="W18">
            <v>128571.42899999999</v>
          </cell>
          <cell r="X18">
            <v>0.3</v>
          </cell>
          <cell r="Y18">
            <v>0</v>
          </cell>
          <cell r="Z18">
            <v>0</v>
          </cell>
          <cell r="AA18">
            <v>0</v>
          </cell>
        </row>
        <row r="19">
          <cell r="A19" t="str">
            <v>1.2.1.2</v>
          </cell>
          <cell r="B19" t="str">
            <v>Campanhas de sensibilização dos servidores</v>
          </cell>
          <cell r="D19">
            <v>44073</v>
          </cell>
          <cell r="E19">
            <v>0</v>
          </cell>
          <cell r="F19">
            <v>342857.14</v>
          </cell>
          <cell r="G19">
            <v>0</v>
          </cell>
          <cell r="H19">
            <v>342857.14</v>
          </cell>
          <cell r="I19">
            <v>0</v>
          </cell>
          <cell r="J19">
            <v>0</v>
          </cell>
          <cell r="K19">
            <v>0</v>
          </cell>
          <cell r="L19">
            <v>0</v>
          </cell>
          <cell r="M19">
            <v>137142.856</v>
          </cell>
          <cell r="N19">
            <v>0</v>
          </cell>
          <cell r="O19">
            <v>137142.856</v>
          </cell>
          <cell r="P19">
            <v>0.4</v>
          </cell>
          <cell r="Q19">
            <v>102857.14200000001</v>
          </cell>
          <cell r="R19">
            <v>0</v>
          </cell>
          <cell r="S19">
            <v>102857.14200000001</v>
          </cell>
          <cell r="T19">
            <v>0.3</v>
          </cell>
          <cell r="U19">
            <v>102857.14200000001</v>
          </cell>
          <cell r="V19">
            <v>0</v>
          </cell>
          <cell r="W19">
            <v>102857.14200000001</v>
          </cell>
          <cell r="X19">
            <v>0.3</v>
          </cell>
          <cell r="Y19">
            <v>0</v>
          </cell>
          <cell r="Z19">
            <v>0</v>
          </cell>
          <cell r="AA19">
            <v>0</v>
          </cell>
        </row>
        <row r="20">
          <cell r="A20" t="str">
            <v>1.2.1.3</v>
          </cell>
          <cell r="B20" t="str">
            <v>Seleção e Contratação de Consultoria para estruturação dos processos e definição de Modelo  de Gestão Estratégica de Pessoas, Implantação e Estruturação da área de Gestão de Pessoas e Modelo de Gestão por Competências</v>
          </cell>
          <cell r="D20">
            <v>43646</v>
          </cell>
          <cell r="E20">
            <v>0</v>
          </cell>
          <cell r="F20">
            <v>71428.570000000007</v>
          </cell>
          <cell r="G20">
            <v>0</v>
          </cell>
          <cell r="H20">
            <v>71428.570000000007</v>
          </cell>
          <cell r="I20">
            <v>14285.714000000002</v>
          </cell>
          <cell r="J20">
            <v>0</v>
          </cell>
          <cell r="K20">
            <v>14285.714000000002</v>
          </cell>
          <cell r="L20">
            <v>0.2</v>
          </cell>
          <cell r="M20">
            <v>21428.571</v>
          </cell>
          <cell r="N20">
            <v>0</v>
          </cell>
          <cell r="O20">
            <v>21428.571</v>
          </cell>
          <cell r="P20">
            <v>0.3</v>
          </cell>
          <cell r="Q20">
            <v>35714.285000000003</v>
          </cell>
          <cell r="R20">
            <v>0</v>
          </cell>
          <cell r="S20">
            <v>35714.285000000003</v>
          </cell>
          <cell r="T20">
            <v>0.5</v>
          </cell>
          <cell r="U20">
            <v>0</v>
          </cell>
          <cell r="V20">
            <v>0</v>
          </cell>
          <cell r="W20">
            <v>0</v>
          </cell>
          <cell r="X20">
            <v>0</v>
          </cell>
          <cell r="Y20">
            <v>0</v>
          </cell>
          <cell r="Z20">
            <v>0</v>
          </cell>
          <cell r="AA20">
            <v>0</v>
          </cell>
        </row>
        <row r="21">
          <cell r="A21" t="str">
            <v>1.2.1.4</v>
          </cell>
          <cell r="B21" t="str">
            <v xml:space="preserve">Mapeamento e remodelagem dos Processos de Compras do Estado </v>
          </cell>
          <cell r="D21">
            <v>43646</v>
          </cell>
          <cell r="E21">
            <v>0</v>
          </cell>
          <cell r="F21">
            <v>1500000</v>
          </cell>
          <cell r="G21">
            <v>0</v>
          </cell>
          <cell r="H21">
            <v>1500000</v>
          </cell>
          <cell r="I21">
            <v>300000</v>
          </cell>
          <cell r="J21">
            <v>0</v>
          </cell>
          <cell r="K21">
            <v>300000</v>
          </cell>
          <cell r="L21">
            <v>0.2</v>
          </cell>
          <cell r="M21">
            <v>450000</v>
          </cell>
          <cell r="N21">
            <v>0</v>
          </cell>
          <cell r="O21">
            <v>450000</v>
          </cell>
          <cell r="P21">
            <v>0.3</v>
          </cell>
          <cell r="Q21">
            <v>750000</v>
          </cell>
          <cell r="R21">
            <v>0</v>
          </cell>
          <cell r="S21">
            <v>750000</v>
          </cell>
          <cell r="T21">
            <v>0.5</v>
          </cell>
          <cell r="U21">
            <v>0</v>
          </cell>
          <cell r="V21">
            <v>0</v>
          </cell>
          <cell r="W21">
            <v>0</v>
          </cell>
          <cell r="X21">
            <v>0</v>
          </cell>
          <cell r="Y21">
            <v>0</v>
          </cell>
          <cell r="Z21">
            <v>0</v>
          </cell>
          <cell r="AA21">
            <v>0</v>
          </cell>
        </row>
        <row r="22">
          <cell r="A22" t="str">
            <v>1.2.1.5</v>
          </cell>
          <cell r="B22" t="str">
            <v>Capacitação em processos administrativos</v>
          </cell>
          <cell r="D22">
            <v>44318</v>
          </cell>
          <cell r="E22">
            <v>0</v>
          </cell>
          <cell r="F22">
            <v>571428.56999999995</v>
          </cell>
          <cell r="G22">
            <v>0</v>
          </cell>
          <cell r="H22">
            <v>571428.56999999995</v>
          </cell>
          <cell r="I22">
            <v>0</v>
          </cell>
          <cell r="J22">
            <v>0</v>
          </cell>
          <cell r="K22">
            <v>0</v>
          </cell>
          <cell r="L22">
            <v>0</v>
          </cell>
          <cell r="M22">
            <v>0</v>
          </cell>
          <cell r="N22">
            <v>0</v>
          </cell>
          <cell r="O22">
            <v>0</v>
          </cell>
          <cell r="P22">
            <v>0</v>
          </cell>
          <cell r="Q22">
            <v>171428.57099999997</v>
          </cell>
          <cell r="R22">
            <v>0</v>
          </cell>
          <cell r="S22">
            <v>171428.57099999997</v>
          </cell>
          <cell r="T22">
            <v>0.3</v>
          </cell>
          <cell r="U22">
            <v>399999.99899999995</v>
          </cell>
          <cell r="V22">
            <v>0</v>
          </cell>
          <cell r="W22">
            <v>399999.99899999995</v>
          </cell>
          <cell r="X22">
            <v>0.7</v>
          </cell>
          <cell r="Y22">
            <v>0</v>
          </cell>
          <cell r="Z22">
            <v>0</v>
          </cell>
          <cell r="AA22">
            <v>0</v>
          </cell>
        </row>
        <row r="23">
          <cell r="A23" t="str">
            <v>1.3</v>
          </cell>
          <cell r="B23" t="str">
            <v>1.3   Modelo de gestión de recursos humanos por competencias actualizado</v>
          </cell>
          <cell r="D23">
            <v>90</v>
          </cell>
          <cell r="E23">
            <v>0</v>
          </cell>
          <cell r="F23">
            <v>2472319.6556564928</v>
          </cell>
          <cell r="G23">
            <v>530537.48434350709</v>
          </cell>
          <cell r="H23">
            <v>3002857.1399999997</v>
          </cell>
          <cell r="I23">
            <v>485892.50313129852</v>
          </cell>
          <cell r="J23">
            <v>106107.49686870142</v>
          </cell>
          <cell r="K23">
            <v>592000</v>
          </cell>
          <cell r="L23">
            <v>0.19714557582982456</v>
          </cell>
          <cell r="M23">
            <v>1637410.1846969477</v>
          </cell>
          <cell r="N23">
            <v>159161.24530305213</v>
          </cell>
          <cell r="O23">
            <v>1796571.43</v>
          </cell>
          <cell r="P23">
            <v>0.59828734643034009</v>
          </cell>
          <cell r="Q23">
            <v>319016.96982824634</v>
          </cell>
          <cell r="R23">
            <v>265268.74217175355</v>
          </cell>
          <cell r="S23">
            <v>584285.71199999982</v>
          </cell>
          <cell r="T23">
            <v>0.19457659314422127</v>
          </cell>
          <cell r="U23">
            <v>29999.997999999996</v>
          </cell>
          <cell r="V23">
            <v>0</v>
          </cell>
          <cell r="W23">
            <v>29999.997999999996</v>
          </cell>
          <cell r="X23">
            <v>9.9904845956141613E-3</v>
          </cell>
          <cell r="Y23">
            <v>0</v>
          </cell>
          <cell r="Z23">
            <v>0</v>
          </cell>
          <cell r="AA23">
            <v>0</v>
          </cell>
          <cell r="AB23">
            <v>0</v>
          </cell>
        </row>
        <row r="24">
          <cell r="A24" t="str">
            <v>1.3.1</v>
          </cell>
          <cell r="B24" t="str">
            <v>1.3.1 Mapeamento das Competências individuais, PDI e Trilhas de apredizagem</v>
          </cell>
          <cell r="D24">
            <v>90</v>
          </cell>
          <cell r="E24">
            <v>0</v>
          </cell>
          <cell r="F24">
            <v>1774285.71</v>
          </cell>
          <cell r="G24">
            <v>0</v>
          </cell>
          <cell r="H24">
            <v>1774285.71</v>
          </cell>
          <cell r="I24">
            <v>346285.71399999998</v>
          </cell>
          <cell r="J24">
            <v>0</v>
          </cell>
          <cell r="K24">
            <v>346285.71399999998</v>
          </cell>
          <cell r="L24">
            <v>0.19516908243599618</v>
          </cell>
          <cell r="M24">
            <v>1385142.8559999999</v>
          </cell>
          <cell r="N24">
            <v>0</v>
          </cell>
          <cell r="O24">
            <v>1385142.8559999999</v>
          </cell>
          <cell r="P24">
            <v>0.78067632974398471</v>
          </cell>
          <cell r="Q24">
            <v>12857.142</v>
          </cell>
          <cell r="R24">
            <v>0</v>
          </cell>
          <cell r="S24">
            <v>12857.142</v>
          </cell>
          <cell r="T24">
            <v>7.2463763460057402E-3</v>
          </cell>
          <cell r="U24">
            <v>29999.997999999996</v>
          </cell>
          <cell r="V24">
            <v>0</v>
          </cell>
          <cell r="W24">
            <v>29999.997999999996</v>
          </cell>
          <cell r="X24">
            <v>1.690821147401339E-2</v>
          </cell>
          <cell r="Y24">
            <v>0</v>
          </cell>
          <cell r="Z24">
            <v>0</v>
          </cell>
          <cell r="AA24">
            <v>0</v>
          </cell>
          <cell r="AB24">
            <v>0</v>
          </cell>
        </row>
        <row r="25">
          <cell r="A25" t="str">
            <v>1.3.1.1</v>
          </cell>
          <cell r="B25" t="str">
            <v xml:space="preserve">Elaboração e implementação de  metodologia de Planejamento das aquisições </v>
          </cell>
          <cell r="D25">
            <v>43646</v>
          </cell>
          <cell r="E25">
            <v>0</v>
          </cell>
          <cell r="F25">
            <v>342857.14</v>
          </cell>
          <cell r="G25">
            <v>0</v>
          </cell>
          <cell r="H25">
            <v>342857.14</v>
          </cell>
          <cell r="I25">
            <v>68571.428</v>
          </cell>
          <cell r="J25">
            <v>0</v>
          </cell>
          <cell r="K25">
            <v>68571.428</v>
          </cell>
          <cell r="L25">
            <v>0.2</v>
          </cell>
          <cell r="M25">
            <v>274285.712</v>
          </cell>
          <cell r="N25">
            <v>0</v>
          </cell>
          <cell r="O25">
            <v>274285.712</v>
          </cell>
          <cell r="P25">
            <v>0.8</v>
          </cell>
          <cell r="Q25">
            <v>0</v>
          </cell>
          <cell r="R25">
            <v>0</v>
          </cell>
          <cell r="S25">
            <v>0</v>
          </cell>
          <cell r="U25">
            <v>0</v>
          </cell>
          <cell r="V25">
            <v>0</v>
          </cell>
          <cell r="W25">
            <v>0</v>
          </cell>
          <cell r="Y25">
            <v>0</v>
          </cell>
          <cell r="Z25">
            <v>0</v>
          </cell>
          <cell r="AA25">
            <v>0</v>
          </cell>
        </row>
        <row r="26">
          <cell r="A26" t="str">
            <v>1.3.1.2</v>
          </cell>
          <cell r="B26" t="str">
            <v>Revisão e implementação do Modelo de Atendimento presencial e online, com pesquisa de satisfação aos contribuintes</v>
          </cell>
          <cell r="D26">
            <v>43646</v>
          </cell>
          <cell r="E26">
            <v>0</v>
          </cell>
          <cell r="F26">
            <v>42857.14</v>
          </cell>
          <cell r="G26">
            <v>0</v>
          </cell>
          <cell r="H26">
            <v>42857.14</v>
          </cell>
          <cell r="I26">
            <v>8571.4279999999999</v>
          </cell>
          <cell r="J26">
            <v>0</v>
          </cell>
          <cell r="K26">
            <v>8571.4279999999999</v>
          </cell>
          <cell r="L26">
            <v>0.2</v>
          </cell>
          <cell r="M26">
            <v>34285.712</v>
          </cell>
          <cell r="N26">
            <v>0</v>
          </cell>
          <cell r="O26">
            <v>34285.712</v>
          </cell>
          <cell r="P26">
            <v>0.8</v>
          </cell>
          <cell r="Q26">
            <v>0</v>
          </cell>
          <cell r="R26">
            <v>0</v>
          </cell>
          <cell r="S26">
            <v>0</v>
          </cell>
          <cell r="U26">
            <v>0</v>
          </cell>
          <cell r="V26">
            <v>0</v>
          </cell>
          <cell r="W26">
            <v>0</v>
          </cell>
          <cell r="Y26">
            <v>0</v>
          </cell>
          <cell r="Z26">
            <v>0</v>
          </cell>
          <cell r="AA26">
            <v>0</v>
          </cell>
        </row>
        <row r="27">
          <cell r="A27" t="str">
            <v>1.3.1.3</v>
          </cell>
          <cell r="B27" t="str">
            <v>Seleção e Contratação de Consultoria para Revisão dos  Processos de Planejamento e Execução Orçamentária.</v>
          </cell>
          <cell r="D27">
            <v>43646</v>
          </cell>
          <cell r="E27">
            <v>0</v>
          </cell>
          <cell r="F27">
            <v>685714.29</v>
          </cell>
          <cell r="G27">
            <v>0</v>
          </cell>
          <cell r="H27">
            <v>685714.29</v>
          </cell>
          <cell r="I27">
            <v>137142.85800000001</v>
          </cell>
          <cell r="J27">
            <v>0</v>
          </cell>
          <cell r="K27">
            <v>137142.85800000001</v>
          </cell>
          <cell r="L27">
            <v>0.2</v>
          </cell>
          <cell r="M27">
            <v>548571.43200000003</v>
          </cell>
          <cell r="N27">
            <v>0</v>
          </cell>
          <cell r="O27">
            <v>548571.43200000003</v>
          </cell>
          <cell r="P27">
            <v>0.8</v>
          </cell>
          <cell r="Q27">
            <v>0</v>
          </cell>
          <cell r="R27">
            <v>0</v>
          </cell>
          <cell r="S27">
            <v>0</v>
          </cell>
          <cell r="U27">
            <v>0</v>
          </cell>
          <cell r="V27">
            <v>0</v>
          </cell>
          <cell r="W27">
            <v>0</v>
          </cell>
          <cell r="Y27">
            <v>0</v>
          </cell>
          <cell r="Z27">
            <v>0</v>
          </cell>
          <cell r="AA27">
            <v>0</v>
          </cell>
        </row>
        <row r="28">
          <cell r="A28" t="str">
            <v>1.3.1.4</v>
          </cell>
          <cell r="B28" t="str">
            <v>Seleção e Contratação de Consultoria para revisão da metodologia  de Programação e Execução Financeira</v>
          </cell>
          <cell r="D28">
            <v>43646</v>
          </cell>
          <cell r="E28">
            <v>0</v>
          </cell>
          <cell r="F28">
            <v>428571.43</v>
          </cell>
          <cell r="G28">
            <v>0</v>
          </cell>
          <cell r="H28">
            <v>428571.43</v>
          </cell>
          <cell r="I28">
            <v>85714.286000000007</v>
          </cell>
          <cell r="J28">
            <v>0</v>
          </cell>
          <cell r="K28">
            <v>85714.286000000007</v>
          </cell>
          <cell r="L28">
            <v>0.2</v>
          </cell>
          <cell r="M28">
            <v>342857.14400000003</v>
          </cell>
          <cell r="N28">
            <v>0</v>
          </cell>
          <cell r="O28">
            <v>342857.14400000003</v>
          </cell>
          <cell r="P28">
            <v>0.8</v>
          </cell>
          <cell r="Q28">
            <v>0</v>
          </cell>
          <cell r="R28">
            <v>0</v>
          </cell>
          <cell r="S28">
            <v>0</v>
          </cell>
          <cell r="U28">
            <v>0</v>
          </cell>
          <cell r="V28">
            <v>0</v>
          </cell>
          <cell r="W28">
            <v>0</v>
          </cell>
          <cell r="Y28">
            <v>0</v>
          </cell>
          <cell r="Z28">
            <v>0</v>
          </cell>
          <cell r="AA28">
            <v>0</v>
          </cell>
        </row>
        <row r="29">
          <cell r="A29" t="str">
            <v>1.3.1.5</v>
          </cell>
          <cell r="B29" t="str">
            <v>Visita técnica a outros entes da federação</v>
          </cell>
          <cell r="D29">
            <v>90</v>
          </cell>
          <cell r="E29">
            <v>0</v>
          </cell>
          <cell r="F29">
            <v>17142.86</v>
          </cell>
          <cell r="G29">
            <v>0</v>
          </cell>
          <cell r="H29">
            <v>17142.86</v>
          </cell>
          <cell r="I29">
            <v>3428.5720000000001</v>
          </cell>
          <cell r="J29">
            <v>0</v>
          </cell>
          <cell r="K29">
            <v>3428.5720000000001</v>
          </cell>
          <cell r="L29">
            <v>0.2</v>
          </cell>
          <cell r="M29">
            <v>13714.288</v>
          </cell>
          <cell r="N29">
            <v>0</v>
          </cell>
          <cell r="O29">
            <v>13714.288</v>
          </cell>
          <cell r="P29">
            <v>0.8</v>
          </cell>
          <cell r="Q29">
            <v>0</v>
          </cell>
          <cell r="R29">
            <v>0</v>
          </cell>
          <cell r="S29">
            <v>0</v>
          </cell>
          <cell r="U29">
            <v>0</v>
          </cell>
          <cell r="V29">
            <v>0</v>
          </cell>
          <cell r="W29">
            <v>0</v>
          </cell>
          <cell r="Y29">
            <v>0</v>
          </cell>
          <cell r="Z29">
            <v>0</v>
          </cell>
          <cell r="AA29">
            <v>0</v>
          </cell>
        </row>
        <row r="30">
          <cell r="A30" t="str">
            <v>1.3.1.6</v>
          </cell>
          <cell r="B30" t="str">
            <v>Capacitação da equipe gestora em mapeamento de competências</v>
          </cell>
          <cell r="D30">
            <v>44318</v>
          </cell>
          <cell r="E30">
            <v>0</v>
          </cell>
          <cell r="F30">
            <v>42857.14</v>
          </cell>
          <cell r="G30">
            <v>0</v>
          </cell>
          <cell r="H30">
            <v>42857.14</v>
          </cell>
          <cell r="I30">
            <v>0</v>
          </cell>
          <cell r="J30">
            <v>0</v>
          </cell>
          <cell r="K30">
            <v>0</v>
          </cell>
          <cell r="L30">
            <v>0</v>
          </cell>
          <cell r="M30">
            <v>0</v>
          </cell>
          <cell r="N30">
            <v>0</v>
          </cell>
          <cell r="O30">
            <v>0</v>
          </cell>
          <cell r="P30">
            <v>0</v>
          </cell>
          <cell r="Q30">
            <v>12857.142</v>
          </cell>
          <cell r="R30">
            <v>0</v>
          </cell>
          <cell r="S30">
            <v>12857.142</v>
          </cell>
          <cell r="T30">
            <v>0.3</v>
          </cell>
          <cell r="U30">
            <v>29999.997999999996</v>
          </cell>
          <cell r="V30">
            <v>0</v>
          </cell>
          <cell r="W30">
            <v>29999.997999999996</v>
          </cell>
          <cell r="X30">
            <v>0.7</v>
          </cell>
          <cell r="Y30">
            <v>0</v>
          </cell>
          <cell r="Z30">
            <v>0</v>
          </cell>
          <cell r="AA30">
            <v>0</v>
          </cell>
        </row>
        <row r="31">
          <cell r="A31" t="str">
            <v>1.3.1.7</v>
          </cell>
          <cell r="B31" t="str">
            <v>Participação em eventos</v>
          </cell>
          <cell r="D31">
            <v>90</v>
          </cell>
          <cell r="E31">
            <v>0</v>
          </cell>
          <cell r="F31">
            <v>214285.71</v>
          </cell>
          <cell r="G31">
            <v>0</v>
          </cell>
          <cell r="H31">
            <v>214285.71</v>
          </cell>
          <cell r="I31">
            <v>42857.142</v>
          </cell>
          <cell r="J31">
            <v>0</v>
          </cell>
          <cell r="K31">
            <v>42857.142</v>
          </cell>
          <cell r="L31">
            <v>0.2</v>
          </cell>
          <cell r="M31">
            <v>171428.568</v>
          </cell>
          <cell r="N31">
            <v>0</v>
          </cell>
          <cell r="O31">
            <v>171428.568</v>
          </cell>
          <cell r="P31">
            <v>0.8</v>
          </cell>
          <cell r="Q31">
            <v>0</v>
          </cell>
          <cell r="R31">
            <v>0</v>
          </cell>
          <cell r="S31">
            <v>0</v>
          </cell>
          <cell r="U31">
            <v>0</v>
          </cell>
          <cell r="V31">
            <v>0</v>
          </cell>
          <cell r="W31">
            <v>0</v>
          </cell>
          <cell r="Y31">
            <v>0</v>
          </cell>
          <cell r="Z31">
            <v>0</v>
          </cell>
          <cell r="AA31">
            <v>0</v>
          </cell>
        </row>
        <row r="32">
          <cell r="A32" t="str">
            <v>1.3.2</v>
          </cell>
          <cell r="B32" t="str">
            <v>1.3.2 Readequação tecnológica do espaço multimeios</v>
          </cell>
          <cell r="D32">
            <v>43707</v>
          </cell>
          <cell r="E32">
            <v>0</v>
          </cell>
          <cell r="F32">
            <v>85714.29</v>
          </cell>
          <cell r="G32">
            <v>0</v>
          </cell>
          <cell r="H32">
            <v>85714.29</v>
          </cell>
          <cell r="I32">
            <v>17142.858</v>
          </cell>
          <cell r="J32">
            <v>0</v>
          </cell>
          <cell r="K32">
            <v>17142.858</v>
          </cell>
          <cell r="L32">
            <v>0.2</v>
          </cell>
          <cell r="M32">
            <v>68571.432000000001</v>
          </cell>
          <cell r="N32">
            <v>0</v>
          </cell>
          <cell r="O32">
            <v>68571.432000000001</v>
          </cell>
          <cell r="P32">
            <v>0.8</v>
          </cell>
          <cell r="Q32">
            <v>0</v>
          </cell>
          <cell r="R32">
            <v>0</v>
          </cell>
          <cell r="S32">
            <v>0</v>
          </cell>
          <cell r="T32">
            <v>0</v>
          </cell>
          <cell r="U32">
            <v>0</v>
          </cell>
          <cell r="V32">
            <v>0</v>
          </cell>
          <cell r="W32">
            <v>0</v>
          </cell>
          <cell r="X32">
            <v>0</v>
          </cell>
          <cell r="Y32">
            <v>0</v>
          </cell>
          <cell r="Z32">
            <v>0</v>
          </cell>
          <cell r="AA32">
            <v>0</v>
          </cell>
          <cell r="AB32">
            <v>0</v>
          </cell>
        </row>
        <row r="33">
          <cell r="A33" t="str">
            <v>1.3.2.1</v>
          </cell>
          <cell r="B33" t="str">
            <v>Equipamentos para o Studio</v>
          </cell>
          <cell r="D33">
            <v>43707</v>
          </cell>
          <cell r="E33">
            <v>0</v>
          </cell>
          <cell r="F33">
            <v>85714.29</v>
          </cell>
          <cell r="G33">
            <v>0</v>
          </cell>
          <cell r="H33">
            <v>85714.29</v>
          </cell>
          <cell r="I33">
            <v>17142.858</v>
          </cell>
          <cell r="J33">
            <v>0</v>
          </cell>
          <cell r="K33">
            <v>17142.858</v>
          </cell>
          <cell r="L33">
            <v>0.2</v>
          </cell>
          <cell r="M33">
            <v>68571.432000000001</v>
          </cell>
          <cell r="N33">
            <v>0</v>
          </cell>
          <cell r="O33">
            <v>68571.432000000001</v>
          </cell>
          <cell r="P33">
            <v>0.8</v>
          </cell>
          <cell r="Q33">
            <v>0</v>
          </cell>
          <cell r="R33">
            <v>0</v>
          </cell>
          <cell r="S33">
            <v>0</v>
          </cell>
          <cell r="U33">
            <v>0</v>
          </cell>
          <cell r="V33">
            <v>0</v>
          </cell>
          <cell r="W33">
            <v>0</v>
          </cell>
          <cell r="Y33">
            <v>0</v>
          </cell>
          <cell r="Z33">
            <v>0</v>
          </cell>
          <cell r="AA33">
            <v>0</v>
          </cell>
        </row>
        <row r="34">
          <cell r="A34" t="str">
            <v>1.3.3</v>
          </cell>
          <cell r="B34" t="str">
            <v>1.3.3 Infraestrutura de TI ampliada e atualizada</v>
          </cell>
          <cell r="D34">
            <v>43707</v>
          </cell>
          <cell r="E34">
            <v>0</v>
          </cell>
          <cell r="F34">
            <v>612319.65565649269</v>
          </cell>
          <cell r="G34">
            <v>530537.48434350709</v>
          </cell>
          <cell r="H34">
            <v>1142857.1399999997</v>
          </cell>
          <cell r="I34">
            <v>122463.93113129854</v>
          </cell>
          <cell r="J34">
            <v>106107.49686870142</v>
          </cell>
          <cell r="K34">
            <v>228571.42799999996</v>
          </cell>
          <cell r="L34">
            <v>0.2</v>
          </cell>
          <cell r="M34">
            <v>183695.89669694781</v>
          </cell>
          <cell r="N34">
            <v>159161.24530305213</v>
          </cell>
          <cell r="O34">
            <v>342857.14199999993</v>
          </cell>
          <cell r="P34">
            <v>0.30000000000000004</v>
          </cell>
          <cell r="Q34">
            <v>306159.82782824634</v>
          </cell>
          <cell r="R34">
            <v>265268.74217175355</v>
          </cell>
          <cell r="S34">
            <v>571428.56999999983</v>
          </cell>
          <cell r="T34">
            <v>0.5</v>
          </cell>
          <cell r="U34">
            <v>0</v>
          </cell>
          <cell r="V34">
            <v>0</v>
          </cell>
          <cell r="W34">
            <v>0</v>
          </cell>
          <cell r="X34">
            <v>0</v>
          </cell>
          <cell r="Y34">
            <v>0</v>
          </cell>
          <cell r="Z34">
            <v>0</v>
          </cell>
          <cell r="AA34">
            <v>0</v>
          </cell>
          <cell r="AB34">
            <v>0</v>
          </cell>
        </row>
        <row r="35">
          <cell r="A35" t="str">
            <v>1.3.3.1</v>
          </cell>
          <cell r="B35" t="str">
            <v>Atualização e integração do Sistema  de Gestão de Recursos Humanos (SIARHES)</v>
          </cell>
          <cell r="D35">
            <v>43707</v>
          </cell>
          <cell r="E35">
            <v>0</v>
          </cell>
          <cell r="F35">
            <v>612319.65565649269</v>
          </cell>
          <cell r="G35">
            <v>530537.48434350709</v>
          </cell>
          <cell r="H35">
            <v>1142857.1399999997</v>
          </cell>
          <cell r="I35">
            <v>122463.93113129854</v>
          </cell>
          <cell r="J35">
            <v>106107.49686870142</v>
          </cell>
          <cell r="K35">
            <v>228571.42799999996</v>
          </cell>
          <cell r="L35">
            <v>0.2</v>
          </cell>
          <cell r="M35">
            <v>183695.89669694781</v>
          </cell>
          <cell r="N35">
            <v>159161.24530305213</v>
          </cell>
          <cell r="O35">
            <v>342857.14199999993</v>
          </cell>
          <cell r="P35">
            <v>0.3</v>
          </cell>
          <cell r="Q35">
            <v>306159.82782824634</v>
          </cell>
          <cell r="R35">
            <v>265268.74217175355</v>
          </cell>
          <cell r="S35">
            <v>571428.56999999983</v>
          </cell>
          <cell r="T35">
            <v>0.5</v>
          </cell>
          <cell r="U35">
            <v>0</v>
          </cell>
          <cell r="V35">
            <v>0</v>
          </cell>
          <cell r="W35">
            <v>0</v>
          </cell>
          <cell r="X35">
            <v>0</v>
          </cell>
          <cell r="Y35">
            <v>0</v>
          </cell>
          <cell r="Z35">
            <v>0</v>
          </cell>
          <cell r="AA35">
            <v>0</v>
          </cell>
        </row>
        <row r="36">
          <cell r="A36" t="str">
            <v>1.4</v>
          </cell>
          <cell r="B36" t="str">
            <v>1.4   Modelo de gobernanza de TIC actualizado</v>
          </cell>
          <cell r="D36">
            <v>90</v>
          </cell>
          <cell r="E36">
            <v>0</v>
          </cell>
          <cell r="F36">
            <v>13309430.149999999</v>
          </cell>
          <cell r="G36">
            <v>0</v>
          </cell>
          <cell r="H36">
            <v>13309430.149999999</v>
          </cell>
          <cell r="I36">
            <v>1827886.0140000002</v>
          </cell>
          <cell r="J36">
            <v>0</v>
          </cell>
          <cell r="K36">
            <v>1827886.0140000002</v>
          </cell>
          <cell r="L36">
            <v>0.13733766159778077</v>
          </cell>
          <cell r="M36">
            <v>2530771.5140000004</v>
          </cell>
          <cell r="N36">
            <v>0</v>
          </cell>
          <cell r="O36">
            <v>2530771.5140000004</v>
          </cell>
          <cell r="P36">
            <v>0.19014875058343506</v>
          </cell>
          <cell r="Q36">
            <v>5457172.6290000007</v>
          </cell>
          <cell r="R36">
            <v>0</v>
          </cell>
          <cell r="S36">
            <v>5457172.6290000007</v>
          </cell>
          <cell r="T36">
            <v>0.41002301131577756</v>
          </cell>
          <cell r="U36">
            <v>3493599.9930000002</v>
          </cell>
          <cell r="V36">
            <v>0</v>
          </cell>
          <cell r="W36">
            <v>3493599.9930000002</v>
          </cell>
          <cell r="X36">
            <v>0.26249057650300683</v>
          </cell>
          <cell r="Y36">
            <v>0</v>
          </cell>
          <cell r="Z36">
            <v>0</v>
          </cell>
          <cell r="AA36">
            <v>0</v>
          </cell>
          <cell r="AB36">
            <v>0</v>
          </cell>
        </row>
        <row r="37">
          <cell r="A37" t="str">
            <v>1.4.1</v>
          </cell>
          <cell r="B37" t="str">
            <v>1.4.1 Implantação do Plano Diretor de Tecnologia da Informação</v>
          </cell>
          <cell r="D37">
            <v>90</v>
          </cell>
          <cell r="E37">
            <v>0</v>
          </cell>
          <cell r="F37">
            <v>909427.57</v>
          </cell>
          <cell r="G37">
            <v>0</v>
          </cell>
          <cell r="H37">
            <v>909427.57</v>
          </cell>
          <cell r="I37">
            <v>23599.914000000001</v>
          </cell>
          <cell r="J37">
            <v>0</v>
          </cell>
          <cell r="K37">
            <v>23599.914000000001</v>
          </cell>
          <cell r="L37">
            <v>2.595029530499059E-2</v>
          </cell>
          <cell r="M37">
            <v>223628.31400000001</v>
          </cell>
          <cell r="N37">
            <v>0</v>
          </cell>
          <cell r="O37">
            <v>223628.31400000001</v>
          </cell>
          <cell r="P37">
            <v>0.2459000819603479</v>
          </cell>
          <cell r="Q37">
            <v>348599.571</v>
          </cell>
          <cell r="R37">
            <v>0</v>
          </cell>
          <cell r="S37">
            <v>348599.571</v>
          </cell>
          <cell r="T37">
            <v>0.38331757525230953</v>
          </cell>
          <cell r="U37">
            <v>313599.77100000007</v>
          </cell>
          <cell r="V37">
            <v>0</v>
          </cell>
          <cell r="W37">
            <v>313599.77100000007</v>
          </cell>
          <cell r="X37">
            <v>0.34483204748235208</v>
          </cell>
          <cell r="Y37">
            <v>0</v>
          </cell>
          <cell r="Z37">
            <v>0</v>
          </cell>
          <cell r="AA37">
            <v>0</v>
          </cell>
          <cell r="AB37">
            <v>0</v>
          </cell>
        </row>
        <row r="38">
          <cell r="A38" t="str">
            <v>1.4.1.1</v>
          </cell>
          <cell r="B38" t="str">
            <v>solução para programação de tarefas e automação de carga de trabalho</v>
          </cell>
          <cell r="D38">
            <v>44073</v>
          </cell>
          <cell r="E38">
            <v>0</v>
          </cell>
          <cell r="F38">
            <v>142857</v>
          </cell>
          <cell r="G38">
            <v>0</v>
          </cell>
          <cell r="H38">
            <v>142857</v>
          </cell>
          <cell r="I38">
            <v>0</v>
          </cell>
          <cell r="J38">
            <v>0</v>
          </cell>
          <cell r="K38">
            <v>0</v>
          </cell>
          <cell r="L38">
            <v>0</v>
          </cell>
          <cell r="M38">
            <v>0</v>
          </cell>
          <cell r="N38">
            <v>0</v>
          </cell>
          <cell r="O38">
            <v>0</v>
          </cell>
          <cell r="Q38">
            <v>28571.4</v>
          </cell>
          <cell r="R38">
            <v>0</v>
          </cell>
          <cell r="S38">
            <v>28571.4</v>
          </cell>
          <cell r="T38">
            <v>0.2</v>
          </cell>
          <cell r="U38">
            <v>114285.6</v>
          </cell>
          <cell r="V38">
            <v>0</v>
          </cell>
          <cell r="W38">
            <v>114285.6</v>
          </cell>
          <cell r="X38">
            <v>0.8</v>
          </cell>
          <cell r="Y38">
            <v>0</v>
          </cell>
          <cell r="Z38">
            <v>0</v>
          </cell>
          <cell r="AA38">
            <v>0</v>
          </cell>
        </row>
        <row r="39">
          <cell r="A39" t="str">
            <v>1.4.1.2</v>
          </cell>
          <cell r="B39" t="str">
            <v>Sistema para gestão e avaliação de PDTI</v>
          </cell>
          <cell r="D39">
            <v>44073</v>
          </cell>
          <cell r="E39">
            <v>0</v>
          </cell>
          <cell r="F39">
            <v>285714</v>
          </cell>
          <cell r="G39">
            <v>0</v>
          </cell>
          <cell r="H39">
            <v>285714</v>
          </cell>
          <cell r="I39">
            <v>0</v>
          </cell>
          <cell r="J39">
            <v>0</v>
          </cell>
          <cell r="K39">
            <v>0</v>
          </cell>
          <cell r="L39">
            <v>0</v>
          </cell>
          <cell r="M39">
            <v>85714.2</v>
          </cell>
          <cell r="N39">
            <v>0</v>
          </cell>
          <cell r="O39">
            <v>85714.2</v>
          </cell>
          <cell r="P39">
            <v>0.3</v>
          </cell>
          <cell r="Q39">
            <v>142857</v>
          </cell>
          <cell r="R39">
            <v>0</v>
          </cell>
          <cell r="S39">
            <v>142857</v>
          </cell>
          <cell r="T39">
            <v>0.5</v>
          </cell>
          <cell r="U39">
            <v>57142.8</v>
          </cell>
          <cell r="V39">
            <v>0</v>
          </cell>
          <cell r="W39">
            <v>57142.8</v>
          </cell>
          <cell r="X39">
            <v>0.2</v>
          </cell>
          <cell r="Y39">
            <v>0</v>
          </cell>
          <cell r="Z39">
            <v>0</v>
          </cell>
          <cell r="AA39">
            <v>0</v>
          </cell>
        </row>
        <row r="40">
          <cell r="A40" t="str">
            <v>1.4.1.3</v>
          </cell>
          <cell r="B40" t="str">
            <v>Mapeamento e remodelagem dos processos de negócio para automações no Sistema Integrado de Planejamento, Orçamento, Finanças e Contabilidade</v>
          </cell>
          <cell r="D40">
            <v>43646</v>
          </cell>
          <cell r="E40">
            <v>0</v>
          </cell>
          <cell r="F40">
            <v>114571</v>
          </cell>
          <cell r="G40">
            <v>0</v>
          </cell>
          <cell r="H40">
            <v>114571</v>
          </cell>
          <cell r="I40">
            <v>22914.2</v>
          </cell>
          <cell r="J40">
            <v>0</v>
          </cell>
          <cell r="K40">
            <v>22914.2</v>
          </cell>
          <cell r="L40">
            <v>0.2</v>
          </cell>
          <cell r="M40">
            <v>34371.299999999996</v>
          </cell>
          <cell r="N40">
            <v>0</v>
          </cell>
          <cell r="O40">
            <v>34371.299999999996</v>
          </cell>
          <cell r="P40">
            <v>0.3</v>
          </cell>
          <cell r="Q40">
            <v>57285.5</v>
          </cell>
          <cell r="R40">
            <v>0</v>
          </cell>
          <cell r="S40">
            <v>57285.5</v>
          </cell>
          <cell r="T40">
            <v>0.5</v>
          </cell>
          <cell r="U40">
            <v>0</v>
          </cell>
          <cell r="V40">
            <v>0</v>
          </cell>
          <cell r="W40">
            <v>0</v>
          </cell>
          <cell r="Y40">
            <v>0</v>
          </cell>
          <cell r="Z40">
            <v>0</v>
          </cell>
          <cell r="AA40">
            <v>0</v>
          </cell>
        </row>
        <row r="41">
          <cell r="A41" t="str">
            <v>1.4.1.4</v>
          </cell>
          <cell r="B41" t="str">
            <v>Visita técnica para conhecer modelos eficazes de PDTI</v>
          </cell>
          <cell r="D41">
            <v>90</v>
          </cell>
          <cell r="E41">
            <v>0</v>
          </cell>
          <cell r="F41">
            <v>3428.57</v>
          </cell>
          <cell r="G41">
            <v>0</v>
          </cell>
          <cell r="H41">
            <v>3428.57</v>
          </cell>
          <cell r="I41">
            <v>685.71400000000006</v>
          </cell>
          <cell r="J41">
            <v>0</v>
          </cell>
          <cell r="K41">
            <v>685.71400000000006</v>
          </cell>
          <cell r="L41">
            <v>0.2</v>
          </cell>
          <cell r="M41">
            <v>685.71400000000006</v>
          </cell>
          <cell r="N41">
            <v>0</v>
          </cell>
          <cell r="O41">
            <v>685.71400000000006</v>
          </cell>
          <cell r="P41">
            <v>0.2</v>
          </cell>
          <cell r="Q41">
            <v>1028.5709999999999</v>
          </cell>
          <cell r="R41">
            <v>0</v>
          </cell>
          <cell r="S41">
            <v>1028.5709999999999</v>
          </cell>
          <cell r="T41">
            <v>0.3</v>
          </cell>
          <cell r="U41">
            <v>1028.5709999999999</v>
          </cell>
          <cell r="V41">
            <v>0</v>
          </cell>
          <cell r="W41">
            <v>1028.5709999999999</v>
          </cell>
          <cell r="X41">
            <v>0.3</v>
          </cell>
          <cell r="Y41">
            <v>0</v>
          </cell>
          <cell r="Z41">
            <v>0</v>
          </cell>
          <cell r="AA41">
            <v>0</v>
          </cell>
        </row>
        <row r="42">
          <cell r="A42" t="str">
            <v>1.4.1.5</v>
          </cell>
          <cell r="B42" t="str">
            <v>Capacitação para PDTI</v>
          </cell>
          <cell r="D42">
            <v>44318</v>
          </cell>
          <cell r="E42">
            <v>0</v>
          </cell>
          <cell r="F42">
            <v>20000</v>
          </cell>
          <cell r="G42">
            <v>0</v>
          </cell>
          <cell r="H42">
            <v>20000</v>
          </cell>
          <cell r="I42">
            <v>0</v>
          </cell>
          <cell r="J42">
            <v>0</v>
          </cell>
          <cell r="K42">
            <v>0</v>
          </cell>
          <cell r="L42">
            <v>0</v>
          </cell>
          <cell r="M42">
            <v>0</v>
          </cell>
          <cell r="N42">
            <v>0</v>
          </cell>
          <cell r="O42">
            <v>0</v>
          </cell>
          <cell r="P42">
            <v>0</v>
          </cell>
          <cell r="Q42">
            <v>16000</v>
          </cell>
          <cell r="R42">
            <v>0</v>
          </cell>
          <cell r="S42">
            <v>16000</v>
          </cell>
          <cell r="T42">
            <v>0.8</v>
          </cell>
          <cell r="U42">
            <v>4000</v>
          </cell>
          <cell r="V42">
            <v>0</v>
          </cell>
          <cell r="W42">
            <v>4000</v>
          </cell>
          <cell r="X42">
            <v>0.2</v>
          </cell>
          <cell r="Y42">
            <v>0</v>
          </cell>
          <cell r="Z42">
            <v>0</v>
          </cell>
          <cell r="AA42">
            <v>0</v>
          </cell>
        </row>
        <row r="43">
          <cell r="A43" t="str">
            <v>1.4.1.6</v>
          </cell>
          <cell r="B43" t="str">
            <v>Aquisição de solução de Governança, Risco e Conformidade</v>
          </cell>
          <cell r="D43">
            <v>44073</v>
          </cell>
          <cell r="E43">
            <v>0</v>
          </cell>
          <cell r="F43">
            <v>342857</v>
          </cell>
          <cell r="G43">
            <v>0</v>
          </cell>
          <cell r="H43">
            <v>342857</v>
          </cell>
          <cell r="I43">
            <v>0</v>
          </cell>
          <cell r="J43">
            <v>0</v>
          </cell>
          <cell r="K43">
            <v>0</v>
          </cell>
          <cell r="L43">
            <v>0</v>
          </cell>
          <cell r="M43">
            <v>102857.09999999999</v>
          </cell>
          <cell r="N43">
            <v>0</v>
          </cell>
          <cell r="O43">
            <v>102857.09999999999</v>
          </cell>
          <cell r="P43">
            <v>0.3</v>
          </cell>
          <cell r="Q43">
            <v>102857.09999999999</v>
          </cell>
          <cell r="R43">
            <v>0</v>
          </cell>
          <cell r="S43">
            <v>102857.09999999999</v>
          </cell>
          <cell r="T43">
            <v>0.3</v>
          </cell>
          <cell r="U43">
            <v>137142.80000000002</v>
          </cell>
          <cell r="V43">
            <v>0</v>
          </cell>
          <cell r="W43">
            <v>137142.80000000002</v>
          </cell>
          <cell r="X43">
            <v>0.4</v>
          </cell>
          <cell r="Y43">
            <v>0</v>
          </cell>
          <cell r="Z43">
            <v>0</v>
          </cell>
          <cell r="AA43">
            <v>0</v>
          </cell>
        </row>
        <row r="44">
          <cell r="A44" t="str">
            <v>1.4.2</v>
          </cell>
          <cell r="B44" t="str">
            <v>1.4.2 Atualização da plataforma de hardware e software</v>
          </cell>
          <cell r="D44">
            <v>90</v>
          </cell>
          <cell r="E44">
            <v>0</v>
          </cell>
          <cell r="F44">
            <v>12400002.579999998</v>
          </cell>
          <cell r="G44">
            <v>0</v>
          </cell>
          <cell r="H44">
            <v>12400002.579999998</v>
          </cell>
          <cell r="I44">
            <v>1804286.1</v>
          </cell>
          <cell r="J44">
            <v>0</v>
          </cell>
          <cell r="K44">
            <v>1804286.1</v>
          </cell>
          <cell r="L44">
            <v>0.14550691327356163</v>
          </cell>
          <cell r="M44">
            <v>2307143.2000000002</v>
          </cell>
          <cell r="N44">
            <v>0</v>
          </cell>
          <cell r="O44">
            <v>2307143.2000000002</v>
          </cell>
          <cell r="P44">
            <v>0.18605989677140861</v>
          </cell>
          <cell r="Q44">
            <v>5108573.0580000002</v>
          </cell>
          <cell r="R44">
            <v>0</v>
          </cell>
          <cell r="S44">
            <v>5108573.0580000002</v>
          </cell>
          <cell r="T44">
            <v>0.41198161250705168</v>
          </cell>
          <cell r="U44">
            <v>3180000.2220000001</v>
          </cell>
          <cell r="V44">
            <v>0</v>
          </cell>
          <cell r="W44">
            <v>3180000.2220000001</v>
          </cell>
          <cell r="X44">
            <v>0.25645157744797831</v>
          </cell>
          <cell r="Y44">
            <v>0</v>
          </cell>
          <cell r="Z44">
            <v>0</v>
          </cell>
          <cell r="AA44">
            <v>0</v>
          </cell>
          <cell r="AB44">
            <v>0</v>
          </cell>
        </row>
        <row r="45">
          <cell r="A45" t="str">
            <v>1.4.2.1</v>
          </cell>
          <cell r="B45" t="str">
            <v>Aquisição e/ou expansão dos componentes do hardware de banco de dados Oracle.</v>
          </cell>
          <cell r="D45">
            <v>43587</v>
          </cell>
          <cell r="E45">
            <v>0</v>
          </cell>
          <cell r="F45">
            <v>1857143</v>
          </cell>
          <cell r="G45">
            <v>0</v>
          </cell>
          <cell r="H45">
            <v>1857143</v>
          </cell>
          <cell r="I45">
            <v>928571.5</v>
          </cell>
          <cell r="J45">
            <v>0</v>
          </cell>
          <cell r="K45">
            <v>928571.5</v>
          </cell>
          <cell r="L45">
            <v>0.5</v>
          </cell>
          <cell r="M45">
            <v>928571.5</v>
          </cell>
          <cell r="N45">
            <v>0</v>
          </cell>
          <cell r="O45">
            <v>928571.5</v>
          </cell>
          <cell r="P45">
            <v>0.5</v>
          </cell>
          <cell r="Q45">
            <v>0</v>
          </cell>
          <cell r="R45">
            <v>0</v>
          </cell>
          <cell r="S45">
            <v>0</v>
          </cell>
          <cell r="T45">
            <v>0</v>
          </cell>
          <cell r="U45">
            <v>0</v>
          </cell>
          <cell r="V45">
            <v>0</v>
          </cell>
          <cell r="W45">
            <v>0</v>
          </cell>
          <cell r="X45">
            <v>0</v>
          </cell>
          <cell r="Y45">
            <v>0</v>
          </cell>
          <cell r="Z45">
            <v>0</v>
          </cell>
          <cell r="AA45">
            <v>0</v>
          </cell>
        </row>
        <row r="46">
          <cell r="A46" t="str">
            <v>1.4.2.2</v>
          </cell>
          <cell r="B46" t="str">
            <v>Adquisição de solução para o ambiente de Disaster/Recover referente a solução Oracle, podendo ser em nuvem ou fisica.</v>
          </cell>
          <cell r="D46">
            <v>43952</v>
          </cell>
          <cell r="E46">
            <v>0</v>
          </cell>
          <cell r="F46">
            <v>1228571</v>
          </cell>
          <cell r="G46">
            <v>0</v>
          </cell>
          <cell r="H46">
            <v>1228571</v>
          </cell>
          <cell r="I46">
            <v>0</v>
          </cell>
          <cell r="J46">
            <v>0</v>
          </cell>
          <cell r="K46">
            <v>0</v>
          </cell>
          <cell r="L46">
            <v>0</v>
          </cell>
          <cell r="M46">
            <v>368571.3</v>
          </cell>
          <cell r="N46">
            <v>0</v>
          </cell>
          <cell r="O46">
            <v>368571.3</v>
          </cell>
          <cell r="P46">
            <v>0.3</v>
          </cell>
          <cell r="Q46">
            <v>491428.4</v>
          </cell>
          <cell r="R46">
            <v>0</v>
          </cell>
          <cell r="S46">
            <v>491428.4</v>
          </cell>
          <cell r="T46">
            <v>0.4</v>
          </cell>
          <cell r="U46">
            <v>368571.3</v>
          </cell>
          <cell r="V46">
            <v>0</v>
          </cell>
          <cell r="W46">
            <v>368571.3</v>
          </cell>
          <cell r="X46">
            <v>0.3</v>
          </cell>
          <cell r="Y46">
            <v>0</v>
          </cell>
          <cell r="Z46">
            <v>0</v>
          </cell>
          <cell r="AA46">
            <v>0</v>
          </cell>
        </row>
        <row r="47">
          <cell r="A47" t="str">
            <v>1.4.2.3</v>
          </cell>
          <cell r="B47" t="str">
            <v>Routers, Switch, e Access Points e demais recursos disponibilizados</v>
          </cell>
          <cell r="D47">
            <v>43587</v>
          </cell>
          <cell r="E47">
            <v>0</v>
          </cell>
          <cell r="F47">
            <v>571429</v>
          </cell>
          <cell r="G47">
            <v>0</v>
          </cell>
          <cell r="H47">
            <v>571429</v>
          </cell>
          <cell r="I47">
            <v>285714.5</v>
          </cell>
          <cell r="J47">
            <v>0</v>
          </cell>
          <cell r="K47">
            <v>285714.5</v>
          </cell>
          <cell r="L47">
            <v>0.5</v>
          </cell>
          <cell r="M47">
            <v>285714.5</v>
          </cell>
          <cell r="N47">
            <v>0</v>
          </cell>
          <cell r="O47">
            <v>285714.5</v>
          </cell>
          <cell r="P47">
            <v>0.5</v>
          </cell>
          <cell r="Q47">
            <v>0</v>
          </cell>
          <cell r="R47">
            <v>0</v>
          </cell>
          <cell r="S47">
            <v>0</v>
          </cell>
          <cell r="T47">
            <v>0</v>
          </cell>
          <cell r="U47">
            <v>0</v>
          </cell>
          <cell r="V47">
            <v>0</v>
          </cell>
          <cell r="W47">
            <v>0</v>
          </cell>
          <cell r="X47">
            <v>0</v>
          </cell>
          <cell r="Y47">
            <v>0</v>
          </cell>
          <cell r="Z47">
            <v>0</v>
          </cell>
          <cell r="AA47">
            <v>0</v>
          </cell>
        </row>
        <row r="48">
          <cell r="A48" t="str">
            <v>1.4.2.4</v>
          </cell>
          <cell r="B48" t="str">
            <v>VDI</v>
          </cell>
          <cell r="D48">
            <v>43588</v>
          </cell>
          <cell r="E48">
            <v>0</v>
          </cell>
          <cell r="F48">
            <v>857143</v>
          </cell>
          <cell r="G48">
            <v>0</v>
          </cell>
          <cell r="H48">
            <v>857143</v>
          </cell>
          <cell r="I48">
            <v>171428.6</v>
          </cell>
          <cell r="J48">
            <v>0</v>
          </cell>
          <cell r="K48">
            <v>171428.6</v>
          </cell>
          <cell r="L48">
            <v>0.2</v>
          </cell>
          <cell r="M48">
            <v>257142.9</v>
          </cell>
          <cell r="N48">
            <v>0</v>
          </cell>
          <cell r="O48">
            <v>257142.9</v>
          </cell>
          <cell r="P48">
            <v>0.3</v>
          </cell>
          <cell r="Q48">
            <v>428571.5</v>
          </cell>
          <cell r="R48">
            <v>0</v>
          </cell>
          <cell r="S48">
            <v>428571.5</v>
          </cell>
          <cell r="T48">
            <v>0.5</v>
          </cell>
          <cell r="U48">
            <v>0</v>
          </cell>
          <cell r="V48">
            <v>0</v>
          </cell>
          <cell r="W48">
            <v>0</v>
          </cell>
          <cell r="Y48">
            <v>0</v>
          </cell>
          <cell r="Z48">
            <v>0</v>
          </cell>
          <cell r="AA48">
            <v>0</v>
          </cell>
        </row>
        <row r="49">
          <cell r="A49" t="str">
            <v>1.4.2.5</v>
          </cell>
          <cell r="B49" t="str">
            <v xml:space="preserve">Solução de servidores </v>
          </cell>
          <cell r="D49">
            <v>43587</v>
          </cell>
          <cell r="E49">
            <v>0</v>
          </cell>
          <cell r="F49">
            <v>642857</v>
          </cell>
          <cell r="G49">
            <v>0</v>
          </cell>
          <cell r="H49">
            <v>642857</v>
          </cell>
          <cell r="I49">
            <v>321428.5</v>
          </cell>
          <cell r="J49">
            <v>0</v>
          </cell>
          <cell r="K49">
            <v>321428.5</v>
          </cell>
          <cell r="L49">
            <v>0.5</v>
          </cell>
          <cell r="M49">
            <v>321428.5</v>
          </cell>
          <cell r="N49">
            <v>0</v>
          </cell>
          <cell r="O49">
            <v>321428.5</v>
          </cell>
          <cell r="P49">
            <v>0.5</v>
          </cell>
          <cell r="Q49">
            <v>0</v>
          </cell>
          <cell r="R49">
            <v>0</v>
          </cell>
          <cell r="S49">
            <v>0</v>
          </cell>
          <cell r="T49">
            <v>0</v>
          </cell>
          <cell r="U49">
            <v>0</v>
          </cell>
          <cell r="V49">
            <v>0</v>
          </cell>
          <cell r="W49">
            <v>0</v>
          </cell>
          <cell r="X49">
            <v>0</v>
          </cell>
          <cell r="Y49">
            <v>0</v>
          </cell>
          <cell r="Z49">
            <v>0</v>
          </cell>
          <cell r="AA49">
            <v>0</v>
          </cell>
        </row>
        <row r="50">
          <cell r="A50" t="str">
            <v>1.4.2.6</v>
          </cell>
          <cell r="B50" t="str">
            <v>Solução para acelerar e otimizar os serviços na rede WAN – WAN Optimizantion</v>
          </cell>
          <cell r="D50">
            <v>43588</v>
          </cell>
          <cell r="E50">
            <v>0</v>
          </cell>
          <cell r="F50">
            <v>314286</v>
          </cell>
          <cell r="G50">
            <v>0</v>
          </cell>
          <cell r="H50">
            <v>314286</v>
          </cell>
          <cell r="I50">
            <v>62857.200000000004</v>
          </cell>
          <cell r="J50">
            <v>0</v>
          </cell>
          <cell r="K50">
            <v>62857.200000000004</v>
          </cell>
          <cell r="L50">
            <v>0.2</v>
          </cell>
          <cell r="M50">
            <v>94285.8</v>
          </cell>
          <cell r="N50">
            <v>0</v>
          </cell>
          <cell r="O50">
            <v>94285.8</v>
          </cell>
          <cell r="P50">
            <v>0.3</v>
          </cell>
          <cell r="Q50">
            <v>157143</v>
          </cell>
          <cell r="R50">
            <v>0</v>
          </cell>
          <cell r="S50">
            <v>157143</v>
          </cell>
          <cell r="T50">
            <v>0.5</v>
          </cell>
          <cell r="U50">
            <v>0</v>
          </cell>
          <cell r="V50">
            <v>0</v>
          </cell>
          <cell r="W50">
            <v>0</v>
          </cell>
          <cell r="Y50">
            <v>0</v>
          </cell>
          <cell r="Z50">
            <v>0</v>
          </cell>
          <cell r="AA50">
            <v>0</v>
          </cell>
        </row>
        <row r="51">
          <cell r="A51" t="str">
            <v>1.4.2.7</v>
          </cell>
          <cell r="B51" t="str">
            <v>Solução de segurança e gestão de End Point</v>
          </cell>
          <cell r="D51">
            <v>44073</v>
          </cell>
          <cell r="E51">
            <v>0</v>
          </cell>
          <cell r="F51">
            <v>514286</v>
          </cell>
          <cell r="G51">
            <v>0</v>
          </cell>
          <cell r="H51">
            <v>514286</v>
          </cell>
          <cell r="I51">
            <v>0</v>
          </cell>
          <cell r="J51">
            <v>0</v>
          </cell>
          <cell r="K51">
            <v>0</v>
          </cell>
          <cell r="L51">
            <v>0</v>
          </cell>
          <cell r="M51">
            <v>0</v>
          </cell>
          <cell r="N51">
            <v>0</v>
          </cell>
          <cell r="O51">
            <v>0</v>
          </cell>
          <cell r="P51">
            <v>0</v>
          </cell>
          <cell r="Q51">
            <v>102857.20000000001</v>
          </cell>
          <cell r="R51">
            <v>0</v>
          </cell>
          <cell r="S51">
            <v>102857.20000000001</v>
          </cell>
          <cell r="T51">
            <v>0.2</v>
          </cell>
          <cell r="U51">
            <v>411428.80000000005</v>
          </cell>
          <cell r="V51">
            <v>0</v>
          </cell>
          <cell r="W51">
            <v>411428.80000000005</v>
          </cell>
          <cell r="X51">
            <v>0.8</v>
          </cell>
          <cell r="Y51">
            <v>0</v>
          </cell>
          <cell r="Z51">
            <v>0</v>
          </cell>
          <cell r="AA51">
            <v>0</v>
          </cell>
        </row>
        <row r="52">
          <cell r="A52" t="str">
            <v>1.4.2.8</v>
          </cell>
          <cell r="B52" t="str">
            <v>Aquisição de equipamentos de TI end-points</v>
          </cell>
          <cell r="D52">
            <v>44165</v>
          </cell>
          <cell r="E52">
            <v>0</v>
          </cell>
          <cell r="F52">
            <v>714286</v>
          </cell>
          <cell r="G52">
            <v>0</v>
          </cell>
          <cell r="H52">
            <v>714286</v>
          </cell>
          <cell r="I52">
            <v>0</v>
          </cell>
          <cell r="J52">
            <v>0</v>
          </cell>
          <cell r="K52">
            <v>0</v>
          </cell>
          <cell r="L52">
            <v>0</v>
          </cell>
          <cell r="M52">
            <v>0</v>
          </cell>
          <cell r="N52">
            <v>0</v>
          </cell>
          <cell r="O52">
            <v>0</v>
          </cell>
          <cell r="P52">
            <v>0</v>
          </cell>
          <cell r="Q52">
            <v>714286</v>
          </cell>
          <cell r="R52">
            <v>0</v>
          </cell>
          <cell r="S52">
            <v>714286</v>
          </cell>
          <cell r="T52">
            <v>1</v>
          </cell>
          <cell r="U52">
            <v>0</v>
          </cell>
          <cell r="V52">
            <v>0</v>
          </cell>
          <cell r="W52">
            <v>0</v>
          </cell>
          <cell r="Y52">
            <v>0</v>
          </cell>
          <cell r="Z52">
            <v>0</v>
          </cell>
          <cell r="AA52">
            <v>0</v>
          </cell>
        </row>
        <row r="53">
          <cell r="A53" t="str">
            <v>1.4.2.9</v>
          </cell>
          <cell r="B53" t="str">
            <v>Solução de auditoria do Active Directory</v>
          </cell>
          <cell r="D53">
            <v>43952</v>
          </cell>
          <cell r="E53">
            <v>0</v>
          </cell>
          <cell r="F53">
            <v>100000</v>
          </cell>
          <cell r="G53">
            <v>0</v>
          </cell>
          <cell r="H53">
            <v>100000</v>
          </cell>
          <cell r="I53">
            <v>0</v>
          </cell>
          <cell r="J53">
            <v>0</v>
          </cell>
          <cell r="K53">
            <v>0</v>
          </cell>
          <cell r="L53">
            <v>0</v>
          </cell>
          <cell r="M53">
            <v>0</v>
          </cell>
          <cell r="N53">
            <v>0</v>
          </cell>
          <cell r="O53">
            <v>0</v>
          </cell>
          <cell r="P53">
            <v>0</v>
          </cell>
          <cell r="Q53">
            <v>20000</v>
          </cell>
          <cell r="R53">
            <v>0</v>
          </cell>
          <cell r="S53">
            <v>20000</v>
          </cell>
          <cell r="T53">
            <v>0.2</v>
          </cell>
          <cell r="U53">
            <v>80000</v>
          </cell>
          <cell r="V53">
            <v>0</v>
          </cell>
          <cell r="W53">
            <v>80000</v>
          </cell>
          <cell r="X53">
            <v>0.8</v>
          </cell>
          <cell r="Y53">
            <v>0</v>
          </cell>
          <cell r="Z53">
            <v>0</v>
          </cell>
          <cell r="AA53">
            <v>0</v>
          </cell>
        </row>
        <row r="54">
          <cell r="A54" t="str">
            <v>1.4.2.10</v>
          </cell>
          <cell r="B54" t="str">
            <v xml:space="preserve">Solução de Firewall </v>
          </cell>
          <cell r="D54">
            <v>44165</v>
          </cell>
          <cell r="E54">
            <v>0</v>
          </cell>
          <cell r="F54">
            <v>714286</v>
          </cell>
          <cell r="G54">
            <v>0</v>
          </cell>
          <cell r="H54">
            <v>714286</v>
          </cell>
          <cell r="I54">
            <v>0</v>
          </cell>
          <cell r="J54">
            <v>0</v>
          </cell>
          <cell r="K54">
            <v>0</v>
          </cell>
          <cell r="L54">
            <v>0</v>
          </cell>
          <cell r="M54">
            <v>0</v>
          </cell>
          <cell r="N54">
            <v>0</v>
          </cell>
          <cell r="O54">
            <v>0</v>
          </cell>
          <cell r="P54">
            <v>0</v>
          </cell>
          <cell r="Q54">
            <v>714286</v>
          </cell>
          <cell r="R54">
            <v>0</v>
          </cell>
          <cell r="S54">
            <v>714286</v>
          </cell>
          <cell r="T54">
            <v>1</v>
          </cell>
          <cell r="U54">
            <v>0</v>
          </cell>
          <cell r="V54">
            <v>0</v>
          </cell>
          <cell r="W54">
            <v>0</v>
          </cell>
          <cell r="Y54">
            <v>0</v>
          </cell>
          <cell r="Z54">
            <v>0</v>
          </cell>
          <cell r="AA54">
            <v>0</v>
          </cell>
        </row>
        <row r="55">
          <cell r="A55" t="str">
            <v>1.4.2.11</v>
          </cell>
          <cell r="B55" t="str">
            <v>Switchs</v>
          </cell>
          <cell r="D55">
            <v>43587</v>
          </cell>
          <cell r="E55">
            <v>0</v>
          </cell>
          <cell r="F55">
            <v>1000000</v>
          </cell>
          <cell r="G55">
            <v>0</v>
          </cell>
          <cell r="H55">
            <v>1000000</v>
          </cell>
          <cell r="I55">
            <v>0</v>
          </cell>
          <cell r="J55">
            <v>0</v>
          </cell>
          <cell r="K55">
            <v>0</v>
          </cell>
          <cell r="L55">
            <v>0</v>
          </cell>
          <cell r="M55">
            <v>0</v>
          </cell>
          <cell r="N55">
            <v>0</v>
          </cell>
          <cell r="O55">
            <v>0</v>
          </cell>
          <cell r="Q55">
            <v>200000</v>
          </cell>
          <cell r="R55">
            <v>0</v>
          </cell>
          <cell r="S55">
            <v>200000</v>
          </cell>
          <cell r="T55">
            <v>0.2</v>
          </cell>
          <cell r="U55">
            <v>800000</v>
          </cell>
          <cell r="V55">
            <v>0</v>
          </cell>
          <cell r="W55">
            <v>800000</v>
          </cell>
          <cell r="X55">
            <v>0.8</v>
          </cell>
          <cell r="Y55">
            <v>0</v>
          </cell>
          <cell r="Z55">
            <v>0</v>
          </cell>
          <cell r="AA55">
            <v>0</v>
          </cell>
        </row>
        <row r="56">
          <cell r="A56" t="str">
            <v>1.4.2.12</v>
          </cell>
          <cell r="B56" t="str">
            <v>Aquisição de solução de Hiper-Convergência para a virtualização de servidores</v>
          </cell>
          <cell r="D56">
            <v>43799</v>
          </cell>
          <cell r="E56">
            <v>0</v>
          </cell>
          <cell r="F56">
            <v>1371429</v>
          </cell>
          <cell r="G56">
            <v>0</v>
          </cell>
          <cell r="H56">
            <v>1371429</v>
          </cell>
          <cell r="I56">
            <v>0</v>
          </cell>
          <cell r="J56">
            <v>0</v>
          </cell>
          <cell r="K56">
            <v>0</v>
          </cell>
          <cell r="L56">
            <v>0</v>
          </cell>
          <cell r="M56">
            <v>0</v>
          </cell>
          <cell r="N56">
            <v>0</v>
          </cell>
          <cell r="O56">
            <v>0</v>
          </cell>
          <cell r="P56">
            <v>0</v>
          </cell>
          <cell r="Q56">
            <v>1371429</v>
          </cell>
          <cell r="R56">
            <v>0</v>
          </cell>
          <cell r="S56">
            <v>1371429</v>
          </cell>
          <cell r="T56">
            <v>1</v>
          </cell>
          <cell r="U56">
            <v>0</v>
          </cell>
          <cell r="V56">
            <v>0</v>
          </cell>
          <cell r="W56">
            <v>0</v>
          </cell>
          <cell r="Y56">
            <v>0</v>
          </cell>
          <cell r="Z56">
            <v>0</v>
          </cell>
          <cell r="AA56">
            <v>0</v>
          </cell>
        </row>
        <row r="57">
          <cell r="A57" t="str">
            <v>1.4.2.13</v>
          </cell>
          <cell r="B57" t="str">
            <v>Aquisição de solução de auditoria de Acesso Remoto para as Atividades de Suporte Técnico</v>
          </cell>
          <cell r="D57">
            <v>43587</v>
          </cell>
          <cell r="E57">
            <v>0</v>
          </cell>
          <cell r="F57">
            <v>114286</v>
          </cell>
          <cell r="G57">
            <v>0</v>
          </cell>
          <cell r="H57">
            <v>114286</v>
          </cell>
          <cell r="I57">
            <v>0</v>
          </cell>
          <cell r="J57">
            <v>0</v>
          </cell>
          <cell r="K57">
            <v>0</v>
          </cell>
          <cell r="L57">
            <v>0</v>
          </cell>
          <cell r="M57">
            <v>0</v>
          </cell>
          <cell r="N57">
            <v>0</v>
          </cell>
          <cell r="O57">
            <v>0</v>
          </cell>
          <cell r="Q57">
            <v>22857.200000000001</v>
          </cell>
          <cell r="R57">
            <v>0</v>
          </cell>
          <cell r="S57">
            <v>22857.200000000001</v>
          </cell>
          <cell r="T57">
            <v>0.2</v>
          </cell>
          <cell r="U57">
            <v>91428.800000000003</v>
          </cell>
          <cell r="V57">
            <v>0</v>
          </cell>
          <cell r="W57">
            <v>91428.800000000003</v>
          </cell>
          <cell r="X57">
            <v>0.8</v>
          </cell>
          <cell r="Y57">
            <v>0</v>
          </cell>
          <cell r="Z57">
            <v>0</v>
          </cell>
          <cell r="AA57">
            <v>0</v>
          </cell>
        </row>
        <row r="58">
          <cell r="A58" t="str">
            <v>1.4.2.14</v>
          </cell>
          <cell r="B58" t="str">
            <v>Aquisição de solução de recuperação de desastres, podendo ser em nuvem ou fisica.</v>
          </cell>
          <cell r="D58">
            <v>43799</v>
          </cell>
          <cell r="E58">
            <v>0</v>
          </cell>
          <cell r="F58">
            <v>514286</v>
          </cell>
          <cell r="G58">
            <v>0</v>
          </cell>
          <cell r="H58">
            <v>514286</v>
          </cell>
          <cell r="I58">
            <v>0</v>
          </cell>
          <cell r="J58">
            <v>0</v>
          </cell>
          <cell r="K58">
            <v>0</v>
          </cell>
          <cell r="L58">
            <v>0</v>
          </cell>
          <cell r="M58">
            <v>0</v>
          </cell>
          <cell r="N58">
            <v>0</v>
          </cell>
          <cell r="O58">
            <v>0</v>
          </cell>
          <cell r="P58">
            <v>0</v>
          </cell>
          <cell r="Q58">
            <v>514286</v>
          </cell>
          <cell r="R58">
            <v>0</v>
          </cell>
          <cell r="S58">
            <v>514286</v>
          </cell>
          <cell r="T58">
            <v>1</v>
          </cell>
          <cell r="U58">
            <v>0</v>
          </cell>
          <cell r="V58">
            <v>0</v>
          </cell>
          <cell r="W58">
            <v>0</v>
          </cell>
          <cell r="Y58">
            <v>0</v>
          </cell>
          <cell r="Z58">
            <v>0</v>
          </cell>
          <cell r="AA58">
            <v>0</v>
          </cell>
        </row>
        <row r="59">
          <cell r="A59" t="str">
            <v>1.4.2.15</v>
          </cell>
          <cell r="B59" t="str">
            <v>Modernização, atualização e aquisição de soluções de ferramentas para desenvolvimento de sistemas</v>
          </cell>
          <cell r="D59">
            <v>90</v>
          </cell>
          <cell r="E59">
            <v>0</v>
          </cell>
          <cell r="F59">
            <v>1142857</v>
          </cell>
          <cell r="G59">
            <v>0</v>
          </cell>
          <cell r="H59">
            <v>1142857</v>
          </cell>
          <cell r="I59">
            <v>0</v>
          </cell>
          <cell r="J59">
            <v>0</v>
          </cell>
          <cell r="K59">
            <v>0</v>
          </cell>
          <cell r="L59">
            <v>0</v>
          </cell>
          <cell r="M59">
            <v>0</v>
          </cell>
          <cell r="N59">
            <v>0</v>
          </cell>
          <cell r="O59">
            <v>0</v>
          </cell>
          <cell r="Q59">
            <v>228571.40000000002</v>
          </cell>
          <cell r="R59">
            <v>0</v>
          </cell>
          <cell r="S59">
            <v>228571.40000000002</v>
          </cell>
          <cell r="T59">
            <v>0.2</v>
          </cell>
          <cell r="U59">
            <v>914285.60000000009</v>
          </cell>
          <cell r="V59">
            <v>0</v>
          </cell>
          <cell r="W59">
            <v>914285.60000000009</v>
          </cell>
          <cell r="X59">
            <v>0.8</v>
          </cell>
          <cell r="Y59">
            <v>0</v>
          </cell>
          <cell r="Z59">
            <v>0</v>
          </cell>
          <cell r="AA59">
            <v>0</v>
          </cell>
        </row>
        <row r="60">
          <cell r="A60" t="str">
            <v>1.4.2.16</v>
          </cell>
          <cell r="B60" t="str">
            <v xml:space="preserve">Elaboração de diretrizes estratégicas, padronização e implementação dos processos para gestão da dívida </v>
          </cell>
          <cell r="D60">
            <v>43646</v>
          </cell>
          <cell r="E60">
            <v>0</v>
          </cell>
          <cell r="F60">
            <v>171429</v>
          </cell>
          <cell r="G60">
            <v>0</v>
          </cell>
          <cell r="H60">
            <v>171429</v>
          </cell>
          <cell r="I60">
            <v>34285.800000000003</v>
          </cell>
          <cell r="J60">
            <v>0</v>
          </cell>
          <cell r="K60">
            <v>34285.800000000003</v>
          </cell>
          <cell r="L60">
            <v>0.2</v>
          </cell>
          <cell r="M60">
            <v>51428.7</v>
          </cell>
          <cell r="N60">
            <v>0</v>
          </cell>
          <cell r="O60">
            <v>51428.7</v>
          </cell>
          <cell r="P60">
            <v>0.3</v>
          </cell>
          <cell r="Q60">
            <v>85714.5</v>
          </cell>
          <cell r="R60">
            <v>0</v>
          </cell>
          <cell r="S60">
            <v>85714.5</v>
          </cell>
          <cell r="T60">
            <v>0.5</v>
          </cell>
          <cell r="U60">
            <v>0</v>
          </cell>
          <cell r="V60">
            <v>0</v>
          </cell>
          <cell r="W60">
            <v>0</v>
          </cell>
          <cell r="Y60">
            <v>0</v>
          </cell>
          <cell r="Z60">
            <v>0</v>
          </cell>
          <cell r="AA60">
            <v>0</v>
          </cell>
        </row>
        <row r="61">
          <cell r="A61" t="str">
            <v>1.4.2.17</v>
          </cell>
          <cell r="B61" t="str">
            <v>Capacitação em ferramentas tecnológicas</v>
          </cell>
          <cell r="D61">
            <v>90</v>
          </cell>
          <cell r="E61">
            <v>0</v>
          </cell>
          <cell r="F61">
            <v>285714.28999999998</v>
          </cell>
          <cell r="G61">
            <v>0</v>
          </cell>
          <cell r="H61">
            <v>285714.28999999998</v>
          </cell>
          <cell r="I61">
            <v>0</v>
          </cell>
          <cell r="J61">
            <v>0</v>
          </cell>
          <cell r="K61">
            <v>0</v>
          </cell>
          <cell r="L61">
            <v>0</v>
          </cell>
          <cell r="M61">
            <v>0</v>
          </cell>
          <cell r="N61">
            <v>0</v>
          </cell>
          <cell r="O61">
            <v>0</v>
          </cell>
          <cell r="P61">
            <v>0</v>
          </cell>
          <cell r="Q61">
            <v>57142.858</v>
          </cell>
          <cell r="R61">
            <v>0</v>
          </cell>
          <cell r="S61">
            <v>57142.858</v>
          </cell>
          <cell r="T61">
            <v>0.2</v>
          </cell>
          <cell r="U61">
            <v>228571.432</v>
          </cell>
          <cell r="V61">
            <v>0</v>
          </cell>
          <cell r="W61">
            <v>228571.432</v>
          </cell>
          <cell r="X61">
            <v>0.8</v>
          </cell>
          <cell r="Y61">
            <v>0</v>
          </cell>
          <cell r="Z61">
            <v>0</v>
          </cell>
          <cell r="AA61">
            <v>0</v>
          </cell>
        </row>
        <row r="62">
          <cell r="A62" t="str">
            <v>1.4.2.18</v>
          </cell>
          <cell r="B62" t="str">
            <v>Capacitação em metodologias de desenvolvimento de sistemas</v>
          </cell>
          <cell r="D62">
            <v>90</v>
          </cell>
          <cell r="E62">
            <v>0</v>
          </cell>
          <cell r="F62">
            <v>285714.28999999998</v>
          </cell>
          <cell r="G62">
            <v>0</v>
          </cell>
          <cell r="H62">
            <v>285714.28999999998</v>
          </cell>
          <cell r="I62">
            <v>0</v>
          </cell>
          <cell r="J62">
            <v>0</v>
          </cell>
          <cell r="K62">
            <v>0</v>
          </cell>
          <cell r="L62">
            <v>0</v>
          </cell>
          <cell r="M62">
            <v>0</v>
          </cell>
          <cell r="N62">
            <v>0</v>
          </cell>
          <cell r="O62">
            <v>0</v>
          </cell>
          <cell r="P62">
            <v>0</v>
          </cell>
          <cell r="Q62">
            <v>0</v>
          </cell>
          <cell r="R62">
            <v>0</v>
          </cell>
          <cell r="S62">
            <v>0</v>
          </cell>
          <cell r="T62">
            <v>0</v>
          </cell>
          <cell r="U62">
            <v>285714.28999999998</v>
          </cell>
          <cell r="V62">
            <v>0</v>
          </cell>
          <cell r="W62">
            <v>285714.28999999998</v>
          </cell>
          <cell r="X62">
            <v>1</v>
          </cell>
          <cell r="Y62">
            <v>0</v>
          </cell>
          <cell r="Z62">
            <v>0</v>
          </cell>
          <cell r="AA62">
            <v>0</v>
          </cell>
        </row>
        <row r="63">
          <cell r="A63" t="str">
            <v>1.5</v>
          </cell>
          <cell r="B63" t="str">
            <v>1.5   Modelo de Controle Interno del estado implantado</v>
          </cell>
          <cell r="D63">
            <v>90</v>
          </cell>
          <cell r="E63">
            <v>0</v>
          </cell>
          <cell r="F63">
            <v>2244433.02</v>
          </cell>
          <cell r="G63">
            <v>0</v>
          </cell>
          <cell r="H63">
            <v>2244433.02</v>
          </cell>
          <cell r="I63">
            <v>183714.291</v>
          </cell>
          <cell r="J63">
            <v>0</v>
          </cell>
          <cell r="K63">
            <v>183714.291</v>
          </cell>
          <cell r="L63">
            <v>8.1853318572188888E-2</v>
          </cell>
          <cell r="M63">
            <v>313051.42599999998</v>
          </cell>
          <cell r="N63">
            <v>0</v>
          </cell>
          <cell r="O63">
            <v>313051.42599999998</v>
          </cell>
          <cell r="P63">
            <v>0.14721113171103403</v>
          </cell>
          <cell r="Q63">
            <v>447030.74099999998</v>
          </cell>
          <cell r="R63">
            <v>0</v>
          </cell>
          <cell r="S63">
            <v>447030.74099999998</v>
          </cell>
          <cell r="T63">
            <v>0.19322131976639995</v>
          </cell>
          <cell r="U63">
            <v>1234659.4249999998</v>
          </cell>
          <cell r="V63">
            <v>0</v>
          </cell>
          <cell r="W63">
            <v>1234659.4249999998</v>
          </cell>
          <cell r="X63">
            <v>0.53918614175295998</v>
          </cell>
          <cell r="Y63">
            <v>65977.136999999988</v>
          </cell>
          <cell r="Z63">
            <v>0</v>
          </cell>
          <cell r="AA63">
            <v>65977.136999999988</v>
          </cell>
          <cell r="AB63">
            <v>3.0685895545905444E-2</v>
          </cell>
        </row>
        <row r="64">
          <cell r="A64" t="str">
            <v>1.5.1</v>
          </cell>
          <cell r="B64" t="str">
            <v>1.5.1 Revisão e implantação dos procedimentos de auditoria interna e controle interno, com modelo de gerenciamento de riscos e integridade e sistema informatizado</v>
          </cell>
          <cell r="D64">
            <v>90</v>
          </cell>
          <cell r="E64">
            <v>0</v>
          </cell>
          <cell r="F64">
            <v>2027175.87</v>
          </cell>
          <cell r="G64">
            <v>0</v>
          </cell>
          <cell r="H64">
            <v>2027175.87</v>
          </cell>
          <cell r="I64">
            <v>181828.576</v>
          </cell>
          <cell r="J64">
            <v>0</v>
          </cell>
          <cell r="K64">
            <v>181828.576</v>
          </cell>
          <cell r="L64">
            <v>8.9695511223700577E-2</v>
          </cell>
          <cell r="M64">
            <v>298422.85399999999</v>
          </cell>
          <cell r="N64">
            <v>0</v>
          </cell>
          <cell r="O64">
            <v>298422.85399999999</v>
          </cell>
          <cell r="P64">
            <v>0.14721113171103403</v>
          </cell>
          <cell r="Q64">
            <v>391693.59700000001</v>
          </cell>
          <cell r="R64">
            <v>0</v>
          </cell>
          <cell r="S64">
            <v>391693.59700000001</v>
          </cell>
          <cell r="T64">
            <v>0.19322131976639995</v>
          </cell>
          <cell r="U64">
            <v>1093025.1359999999</v>
          </cell>
          <cell r="V64">
            <v>0</v>
          </cell>
          <cell r="W64">
            <v>1093025.1359999999</v>
          </cell>
          <cell r="X64">
            <v>0.53918614175295998</v>
          </cell>
          <cell r="Y64">
            <v>62205.706999999995</v>
          </cell>
          <cell r="Z64">
            <v>0</v>
          </cell>
          <cell r="AA64">
            <v>62205.706999999995</v>
          </cell>
          <cell r="AB64">
            <v>3.0685895545905444E-2</v>
          </cell>
        </row>
        <row r="65">
          <cell r="A65" t="str">
            <v>1.5.1.1</v>
          </cell>
          <cell r="B65" t="str">
            <v>Sistema de Automação de Auditoria</v>
          </cell>
          <cell r="D65">
            <v>43707</v>
          </cell>
          <cell r="E65">
            <v>0</v>
          </cell>
          <cell r="F65">
            <v>857142.86</v>
          </cell>
          <cell r="G65">
            <v>0</v>
          </cell>
          <cell r="H65">
            <v>857142.86</v>
          </cell>
          <cell r="I65">
            <v>0</v>
          </cell>
          <cell r="J65">
            <v>0</v>
          </cell>
          <cell r="K65">
            <v>0</v>
          </cell>
          <cell r="L65">
            <v>0</v>
          </cell>
          <cell r="M65">
            <v>0</v>
          </cell>
          <cell r="N65">
            <v>0</v>
          </cell>
          <cell r="O65">
            <v>0</v>
          </cell>
          <cell r="Q65">
            <v>171428.57200000001</v>
          </cell>
          <cell r="R65">
            <v>0</v>
          </cell>
          <cell r="S65">
            <v>171428.57200000001</v>
          </cell>
          <cell r="T65">
            <v>0.2</v>
          </cell>
          <cell r="U65">
            <v>685714.28800000006</v>
          </cell>
          <cell r="V65">
            <v>0</v>
          </cell>
          <cell r="W65">
            <v>685714.28800000006</v>
          </cell>
          <cell r="X65">
            <v>0.8</v>
          </cell>
          <cell r="Y65">
            <v>0</v>
          </cell>
          <cell r="Z65">
            <v>0</v>
          </cell>
          <cell r="AA65">
            <v>0</v>
          </cell>
        </row>
        <row r="66">
          <cell r="A66" t="str">
            <v>1.5.1.2</v>
          </cell>
          <cell r="B66" t="str">
            <v>Infraestrutura Tecnológica (Sistema de Automação de Auditoria)</v>
          </cell>
          <cell r="D66">
            <v>43708</v>
          </cell>
          <cell r="E66">
            <v>0</v>
          </cell>
          <cell r="F66">
            <v>142857.14000000001</v>
          </cell>
          <cell r="G66">
            <v>0</v>
          </cell>
          <cell r="H66">
            <v>142857.14000000001</v>
          </cell>
          <cell r="I66">
            <v>57142.856000000007</v>
          </cell>
          <cell r="J66">
            <v>0</v>
          </cell>
          <cell r="K66">
            <v>57142.856000000007</v>
          </cell>
          <cell r="L66">
            <v>0.4</v>
          </cell>
          <cell r="M66">
            <v>85714.284</v>
          </cell>
          <cell r="N66">
            <v>0</v>
          </cell>
          <cell r="O66">
            <v>85714.284</v>
          </cell>
          <cell r="P66">
            <v>0.6</v>
          </cell>
          <cell r="Q66">
            <v>0</v>
          </cell>
          <cell r="R66">
            <v>0</v>
          </cell>
          <cell r="S66">
            <v>0</v>
          </cell>
          <cell r="U66">
            <v>0</v>
          </cell>
          <cell r="V66">
            <v>0</v>
          </cell>
          <cell r="W66">
            <v>0</v>
          </cell>
          <cell r="Y66">
            <v>0</v>
          </cell>
          <cell r="Z66">
            <v>0</v>
          </cell>
          <cell r="AA66">
            <v>0</v>
          </cell>
        </row>
        <row r="67">
          <cell r="A67" t="str">
            <v>1.5.1.3</v>
          </cell>
          <cell r="B67" t="str">
            <v>Consultoria em TI para revisão dos procedimentos de auditorias interna e controle interno</v>
          </cell>
          <cell r="D67">
            <v>43708</v>
          </cell>
          <cell r="E67">
            <v>0</v>
          </cell>
          <cell r="F67">
            <v>235771.41999999998</v>
          </cell>
          <cell r="G67">
            <v>0</v>
          </cell>
          <cell r="H67">
            <v>235771.41999999998</v>
          </cell>
          <cell r="I67">
            <v>47154.284</v>
          </cell>
          <cell r="J67">
            <v>0</v>
          </cell>
          <cell r="K67">
            <v>47154.284</v>
          </cell>
          <cell r="L67">
            <v>0.2</v>
          </cell>
          <cell r="M67">
            <v>70731.425999999992</v>
          </cell>
          <cell r="N67">
            <v>0</v>
          </cell>
          <cell r="O67">
            <v>70731.425999999992</v>
          </cell>
          <cell r="P67">
            <v>0.3</v>
          </cell>
          <cell r="Q67">
            <v>70731.425999999992</v>
          </cell>
          <cell r="R67">
            <v>0</v>
          </cell>
          <cell r="S67">
            <v>70731.425999999992</v>
          </cell>
          <cell r="T67">
            <v>0.3</v>
          </cell>
          <cell r="U67">
            <v>47154.284</v>
          </cell>
          <cell r="V67">
            <v>0</v>
          </cell>
          <cell r="W67">
            <v>47154.284</v>
          </cell>
          <cell r="X67">
            <v>0.2</v>
          </cell>
          <cell r="Y67">
            <v>0</v>
          </cell>
          <cell r="Z67">
            <v>0</v>
          </cell>
          <cell r="AA67">
            <v>0</v>
          </cell>
        </row>
        <row r="68">
          <cell r="A68" t="str">
            <v>1.5.1.4</v>
          </cell>
          <cell r="B68" t="str">
            <v>Consultoria de gestão</v>
          </cell>
          <cell r="D68">
            <v>43708</v>
          </cell>
          <cell r="E68">
            <v>0</v>
          </cell>
          <cell r="F68">
            <v>45257.14</v>
          </cell>
          <cell r="G68">
            <v>0</v>
          </cell>
          <cell r="H68">
            <v>45257.14</v>
          </cell>
          <cell r="I68">
            <v>9051.4279999999999</v>
          </cell>
          <cell r="J68">
            <v>0</v>
          </cell>
          <cell r="K68">
            <v>9051.4279999999999</v>
          </cell>
          <cell r="L68">
            <v>0.2</v>
          </cell>
          <cell r="M68">
            <v>13577.142</v>
          </cell>
          <cell r="N68">
            <v>0</v>
          </cell>
          <cell r="O68">
            <v>13577.142</v>
          </cell>
          <cell r="P68">
            <v>0.3</v>
          </cell>
          <cell r="Q68">
            <v>11314.285</v>
          </cell>
          <cell r="R68">
            <v>0</v>
          </cell>
          <cell r="S68">
            <v>11314.285</v>
          </cell>
          <cell r="T68">
            <v>0.25</v>
          </cell>
          <cell r="U68">
            <v>11314.285</v>
          </cell>
          <cell r="V68">
            <v>0</v>
          </cell>
          <cell r="W68">
            <v>11314.285</v>
          </cell>
          <cell r="X68">
            <v>0.25</v>
          </cell>
          <cell r="Y68">
            <v>0</v>
          </cell>
          <cell r="Z68">
            <v>0</v>
          </cell>
          <cell r="AA68">
            <v>0</v>
          </cell>
        </row>
        <row r="69">
          <cell r="A69" t="str">
            <v>1.5.1.5</v>
          </cell>
          <cell r="B69" t="str">
            <v>Consultoria para Análise, modelagem e automação dos processos Comunicação</v>
          </cell>
          <cell r="D69">
            <v>43708</v>
          </cell>
          <cell r="E69">
            <v>0</v>
          </cell>
          <cell r="F69">
            <v>2857.14</v>
          </cell>
          <cell r="G69">
            <v>0</v>
          </cell>
          <cell r="H69">
            <v>2857.14</v>
          </cell>
          <cell r="I69">
            <v>0</v>
          </cell>
          <cell r="J69">
            <v>0</v>
          </cell>
          <cell r="K69">
            <v>0</v>
          </cell>
          <cell r="L69">
            <v>0</v>
          </cell>
          <cell r="M69">
            <v>0</v>
          </cell>
          <cell r="N69">
            <v>0</v>
          </cell>
          <cell r="O69">
            <v>0</v>
          </cell>
          <cell r="Q69">
            <v>571.428</v>
          </cell>
          <cell r="R69">
            <v>0</v>
          </cell>
          <cell r="S69">
            <v>571.428</v>
          </cell>
          <cell r="T69">
            <v>0.2</v>
          </cell>
          <cell r="U69">
            <v>2285.712</v>
          </cell>
          <cell r="V69">
            <v>0</v>
          </cell>
          <cell r="W69">
            <v>2285.712</v>
          </cell>
          <cell r="X69">
            <v>0.8</v>
          </cell>
          <cell r="Y69">
            <v>0</v>
          </cell>
          <cell r="Z69">
            <v>0</v>
          </cell>
          <cell r="AA69">
            <v>0</v>
          </cell>
        </row>
        <row r="70">
          <cell r="A70" t="str">
            <v>1.5.1.6</v>
          </cell>
          <cell r="B70" t="str">
            <v>Visitas técnicas</v>
          </cell>
          <cell r="D70">
            <v>90</v>
          </cell>
          <cell r="E70">
            <v>0</v>
          </cell>
          <cell r="F70">
            <v>5657.14</v>
          </cell>
          <cell r="G70">
            <v>0</v>
          </cell>
          <cell r="H70">
            <v>5657.14</v>
          </cell>
          <cell r="I70">
            <v>0</v>
          </cell>
          <cell r="J70">
            <v>0</v>
          </cell>
          <cell r="K70">
            <v>0</v>
          </cell>
          <cell r="L70">
            <v>0</v>
          </cell>
          <cell r="M70">
            <v>1131.4280000000001</v>
          </cell>
          <cell r="N70">
            <v>0</v>
          </cell>
          <cell r="O70">
            <v>1131.4280000000001</v>
          </cell>
          <cell r="P70">
            <v>0.2</v>
          </cell>
          <cell r="Q70">
            <v>1697.1420000000001</v>
          </cell>
          <cell r="R70">
            <v>0</v>
          </cell>
          <cell r="S70">
            <v>1697.1420000000001</v>
          </cell>
          <cell r="T70">
            <v>0.3</v>
          </cell>
          <cell r="U70">
            <v>1697.1420000000001</v>
          </cell>
          <cell r="V70">
            <v>0</v>
          </cell>
          <cell r="W70">
            <v>1697.1420000000001</v>
          </cell>
          <cell r="X70">
            <v>0.3</v>
          </cell>
          <cell r="Y70">
            <v>1131.4280000000001</v>
          </cell>
          <cell r="Z70">
            <v>0</v>
          </cell>
          <cell r="AA70">
            <v>1131.4280000000001</v>
          </cell>
          <cell r="AB70">
            <v>0.2</v>
          </cell>
        </row>
        <row r="71">
          <cell r="A71" t="str">
            <v>1.5.1.7</v>
          </cell>
          <cell r="B71" t="str">
            <v>BID – APEX – Brazil Investment Forum 2019 (BIF)</v>
          </cell>
          <cell r="D71">
            <v>90</v>
          </cell>
          <cell r="E71">
            <v>0</v>
          </cell>
          <cell r="F71">
            <v>9142.86</v>
          </cell>
          <cell r="G71">
            <v>0</v>
          </cell>
          <cell r="H71">
            <v>9142.86</v>
          </cell>
          <cell r="I71">
            <v>9142.86</v>
          </cell>
          <cell r="J71">
            <v>0</v>
          </cell>
          <cell r="K71">
            <v>9142.86</v>
          </cell>
          <cell r="L71">
            <v>1</v>
          </cell>
          <cell r="M71">
            <v>0</v>
          </cell>
          <cell r="N71">
            <v>0</v>
          </cell>
          <cell r="O71">
            <v>0</v>
          </cell>
          <cell r="Q71">
            <v>0</v>
          </cell>
          <cell r="R71">
            <v>0</v>
          </cell>
          <cell r="S71">
            <v>0</v>
          </cell>
          <cell r="U71">
            <v>0</v>
          </cell>
          <cell r="V71">
            <v>0</v>
          </cell>
          <cell r="W71">
            <v>0</v>
          </cell>
          <cell r="Y71">
            <v>0</v>
          </cell>
          <cell r="Z71">
            <v>0</v>
          </cell>
          <cell r="AA71">
            <v>0</v>
          </cell>
        </row>
        <row r="72">
          <cell r="A72" t="str">
            <v>1.5.1.8</v>
          </cell>
          <cell r="B72" t="str">
            <v xml:space="preserve">Conferência Latino Americana de Investimentos – Apex BID 2019 </v>
          </cell>
          <cell r="D72">
            <v>90</v>
          </cell>
          <cell r="E72">
            <v>0</v>
          </cell>
          <cell r="F72">
            <v>9142.86</v>
          </cell>
          <cell r="G72">
            <v>0</v>
          </cell>
          <cell r="H72">
            <v>9142.86</v>
          </cell>
          <cell r="I72">
            <v>9142.86</v>
          </cell>
          <cell r="J72">
            <v>0</v>
          </cell>
          <cell r="K72">
            <v>9142.86</v>
          </cell>
          <cell r="L72">
            <v>1</v>
          </cell>
          <cell r="M72">
            <v>0</v>
          </cell>
          <cell r="N72">
            <v>0</v>
          </cell>
          <cell r="O72">
            <v>0</v>
          </cell>
          <cell r="Q72">
            <v>0</v>
          </cell>
          <cell r="R72">
            <v>0</v>
          </cell>
          <cell r="S72">
            <v>0</v>
          </cell>
          <cell r="U72">
            <v>0</v>
          </cell>
          <cell r="V72">
            <v>0</v>
          </cell>
          <cell r="W72">
            <v>0</v>
          </cell>
          <cell r="Y72">
            <v>0</v>
          </cell>
          <cell r="Z72">
            <v>0</v>
          </cell>
          <cell r="AA72">
            <v>0</v>
          </cell>
        </row>
        <row r="73">
          <cell r="A73" t="str">
            <v>1.5.1.9</v>
          </cell>
          <cell r="B73" t="str">
            <v>BID – APEX – Brazil Investment Forum 2020 (BIF)</v>
          </cell>
          <cell r="D73">
            <v>90</v>
          </cell>
          <cell r="E73">
            <v>0</v>
          </cell>
          <cell r="F73">
            <v>9142.86</v>
          </cell>
          <cell r="G73">
            <v>0</v>
          </cell>
          <cell r="H73">
            <v>9142.86</v>
          </cell>
          <cell r="I73">
            <v>0</v>
          </cell>
          <cell r="J73">
            <v>0</v>
          </cell>
          <cell r="K73">
            <v>0</v>
          </cell>
          <cell r="L73">
            <v>0</v>
          </cell>
          <cell r="M73">
            <v>0</v>
          </cell>
          <cell r="N73">
            <v>0</v>
          </cell>
          <cell r="O73">
            <v>0</v>
          </cell>
          <cell r="Q73">
            <v>1828.5720000000001</v>
          </cell>
          <cell r="R73">
            <v>0</v>
          </cell>
          <cell r="S73">
            <v>1828.5720000000001</v>
          </cell>
          <cell r="T73">
            <v>0.2</v>
          </cell>
          <cell r="U73">
            <v>7314.2880000000005</v>
          </cell>
          <cell r="V73">
            <v>0</v>
          </cell>
          <cell r="W73">
            <v>7314.2880000000005</v>
          </cell>
          <cell r="X73">
            <v>0.8</v>
          </cell>
          <cell r="Y73">
            <v>0</v>
          </cell>
          <cell r="Z73">
            <v>0</v>
          </cell>
          <cell r="AA73">
            <v>0</v>
          </cell>
        </row>
        <row r="74">
          <cell r="A74" t="str">
            <v>1.5.1.10</v>
          </cell>
          <cell r="B74" t="str">
            <v>Conferência Latino Americana de Investimentos – Apex BID 2020</v>
          </cell>
          <cell r="D74">
            <v>90</v>
          </cell>
          <cell r="E74">
            <v>0</v>
          </cell>
          <cell r="F74">
            <v>9142.86</v>
          </cell>
          <cell r="G74">
            <v>0</v>
          </cell>
          <cell r="H74">
            <v>9142.86</v>
          </cell>
          <cell r="I74">
            <v>0</v>
          </cell>
          <cell r="J74">
            <v>0</v>
          </cell>
          <cell r="K74">
            <v>0</v>
          </cell>
          <cell r="L74">
            <v>0</v>
          </cell>
          <cell r="M74">
            <v>9142.86</v>
          </cell>
          <cell r="N74">
            <v>0</v>
          </cell>
          <cell r="O74">
            <v>9142.86</v>
          </cell>
          <cell r="P74">
            <v>1</v>
          </cell>
          <cell r="Q74">
            <v>0</v>
          </cell>
          <cell r="R74">
            <v>0</v>
          </cell>
          <cell r="S74">
            <v>0</v>
          </cell>
          <cell r="U74">
            <v>0</v>
          </cell>
          <cell r="V74">
            <v>0</v>
          </cell>
          <cell r="W74">
            <v>0</v>
          </cell>
          <cell r="Y74">
            <v>0</v>
          </cell>
          <cell r="Z74">
            <v>0</v>
          </cell>
          <cell r="AA74">
            <v>0</v>
          </cell>
        </row>
        <row r="75">
          <cell r="A75" t="str">
            <v>1.5.1.11</v>
          </cell>
          <cell r="B75" t="str">
            <v>Três Linhas de Defesa</v>
          </cell>
          <cell r="D75">
            <v>43708</v>
          </cell>
          <cell r="E75">
            <v>0</v>
          </cell>
          <cell r="F75">
            <v>45714.29</v>
          </cell>
          <cell r="G75">
            <v>0</v>
          </cell>
          <cell r="H75">
            <v>45714.29</v>
          </cell>
          <cell r="I75">
            <v>0</v>
          </cell>
          <cell r="J75">
            <v>0</v>
          </cell>
          <cell r="K75">
            <v>0</v>
          </cell>
          <cell r="L75">
            <v>0</v>
          </cell>
          <cell r="M75">
            <v>13714.287</v>
          </cell>
          <cell r="N75">
            <v>0</v>
          </cell>
          <cell r="O75">
            <v>13714.287</v>
          </cell>
          <cell r="P75">
            <v>0.3</v>
          </cell>
          <cell r="Q75">
            <v>13714.287</v>
          </cell>
          <cell r="R75">
            <v>0</v>
          </cell>
          <cell r="S75">
            <v>13714.287</v>
          </cell>
          <cell r="T75">
            <v>0.3</v>
          </cell>
          <cell r="U75">
            <v>13714.287</v>
          </cell>
          <cell r="V75">
            <v>0</v>
          </cell>
          <cell r="W75">
            <v>13714.287</v>
          </cell>
          <cell r="X75">
            <v>0.3</v>
          </cell>
          <cell r="Y75">
            <v>4571.4290000000001</v>
          </cell>
          <cell r="Z75">
            <v>0</v>
          </cell>
          <cell r="AA75">
            <v>4571.4290000000001</v>
          </cell>
          <cell r="AB75">
            <v>0.1</v>
          </cell>
        </row>
        <row r="76">
          <cell r="A76" t="str">
            <v>1.5.1.12</v>
          </cell>
          <cell r="B76" t="str">
            <v>ERM</v>
          </cell>
          <cell r="D76">
            <v>43708</v>
          </cell>
          <cell r="E76">
            <v>0</v>
          </cell>
          <cell r="F76">
            <v>43885.71</v>
          </cell>
          <cell r="G76">
            <v>0</v>
          </cell>
          <cell r="H76">
            <v>43885.71</v>
          </cell>
          <cell r="I76">
            <v>8777.1419999999998</v>
          </cell>
          <cell r="J76">
            <v>0</v>
          </cell>
          <cell r="K76">
            <v>8777.1419999999998</v>
          </cell>
          <cell r="L76">
            <v>0.2</v>
          </cell>
          <cell r="M76">
            <v>13165.713</v>
          </cell>
          <cell r="N76">
            <v>0</v>
          </cell>
          <cell r="O76">
            <v>13165.713</v>
          </cell>
          <cell r="P76">
            <v>0.3</v>
          </cell>
          <cell r="Q76">
            <v>21942.855</v>
          </cell>
          <cell r="R76">
            <v>0</v>
          </cell>
          <cell r="S76">
            <v>21942.855</v>
          </cell>
          <cell r="T76">
            <v>0.5</v>
          </cell>
          <cell r="U76">
            <v>0</v>
          </cell>
          <cell r="V76">
            <v>0</v>
          </cell>
          <cell r="W76">
            <v>0</v>
          </cell>
          <cell r="X76">
            <v>0</v>
          </cell>
          <cell r="Y76">
            <v>0</v>
          </cell>
          <cell r="Z76">
            <v>0</v>
          </cell>
          <cell r="AA76">
            <v>0</v>
          </cell>
        </row>
        <row r="77">
          <cell r="A77" t="str">
            <v>1.5.1.13</v>
          </cell>
          <cell r="B77" t="str">
            <v>COSO</v>
          </cell>
          <cell r="D77">
            <v>43708</v>
          </cell>
          <cell r="E77">
            <v>0</v>
          </cell>
          <cell r="F77">
            <v>91428.57</v>
          </cell>
          <cell r="G77">
            <v>0</v>
          </cell>
          <cell r="H77">
            <v>91428.57</v>
          </cell>
          <cell r="I77">
            <v>0</v>
          </cell>
          <cell r="J77">
            <v>0</v>
          </cell>
          <cell r="K77">
            <v>0</v>
          </cell>
          <cell r="L77">
            <v>0</v>
          </cell>
          <cell r="M77">
            <v>0</v>
          </cell>
          <cell r="N77">
            <v>0</v>
          </cell>
          <cell r="O77">
            <v>0</v>
          </cell>
          <cell r="Q77">
            <v>18285.714000000004</v>
          </cell>
          <cell r="R77">
            <v>0</v>
          </cell>
          <cell r="S77">
            <v>18285.714000000004</v>
          </cell>
          <cell r="T77">
            <v>0.2</v>
          </cell>
          <cell r="U77">
            <v>73142.856000000014</v>
          </cell>
          <cell r="V77">
            <v>0</v>
          </cell>
          <cell r="W77">
            <v>73142.856000000014</v>
          </cell>
          <cell r="X77">
            <v>0.8</v>
          </cell>
          <cell r="Y77">
            <v>0</v>
          </cell>
          <cell r="Z77">
            <v>0</v>
          </cell>
          <cell r="AA77">
            <v>0</v>
          </cell>
        </row>
        <row r="78">
          <cell r="A78" t="str">
            <v>1.5.1.14</v>
          </cell>
          <cell r="B78" t="str">
            <v>AUDIT I (Ênfase em Órgãos Públicos)</v>
          </cell>
          <cell r="D78">
            <v>43708</v>
          </cell>
          <cell r="E78">
            <v>0</v>
          </cell>
          <cell r="F78">
            <v>58514.29</v>
          </cell>
          <cell r="G78">
            <v>0</v>
          </cell>
          <cell r="H78">
            <v>58514.29</v>
          </cell>
          <cell r="I78">
            <v>23405.716</v>
          </cell>
          <cell r="J78">
            <v>0</v>
          </cell>
          <cell r="K78">
            <v>23405.716</v>
          </cell>
          <cell r="L78">
            <v>0.4</v>
          </cell>
          <cell r="M78">
            <v>35108.574000000001</v>
          </cell>
          <cell r="N78">
            <v>0</v>
          </cell>
          <cell r="O78">
            <v>35108.574000000001</v>
          </cell>
          <cell r="P78">
            <v>0.6</v>
          </cell>
          <cell r="Q78">
            <v>0</v>
          </cell>
          <cell r="R78">
            <v>0</v>
          </cell>
          <cell r="S78">
            <v>0</v>
          </cell>
          <cell r="U78">
            <v>0</v>
          </cell>
          <cell r="V78">
            <v>0</v>
          </cell>
          <cell r="W78">
            <v>0</v>
          </cell>
          <cell r="Y78">
            <v>0</v>
          </cell>
          <cell r="Z78">
            <v>0</v>
          </cell>
          <cell r="AA78">
            <v>0</v>
          </cell>
        </row>
        <row r="79">
          <cell r="A79" t="str">
            <v>1.5.1.15</v>
          </cell>
          <cell r="B79" t="str">
            <v>AUDIT II (Ênfase em Órgãos Públicos)</v>
          </cell>
          <cell r="D79">
            <v>43708</v>
          </cell>
          <cell r="E79">
            <v>0</v>
          </cell>
          <cell r="F79">
            <v>62171.43</v>
          </cell>
          <cell r="G79">
            <v>0</v>
          </cell>
          <cell r="H79">
            <v>62171.43</v>
          </cell>
          <cell r="I79">
            <v>0</v>
          </cell>
          <cell r="J79">
            <v>0</v>
          </cell>
          <cell r="K79">
            <v>0</v>
          </cell>
          <cell r="L79">
            <v>0</v>
          </cell>
          <cell r="M79">
            <v>0</v>
          </cell>
          <cell r="N79">
            <v>0</v>
          </cell>
          <cell r="O79">
            <v>0</v>
          </cell>
          <cell r="P79">
            <v>0</v>
          </cell>
          <cell r="Q79">
            <v>24868.572</v>
          </cell>
          <cell r="R79">
            <v>0</v>
          </cell>
          <cell r="S79">
            <v>24868.572</v>
          </cell>
          <cell r="T79">
            <v>0.4</v>
          </cell>
          <cell r="U79">
            <v>37302.858</v>
          </cell>
          <cell r="V79">
            <v>0</v>
          </cell>
          <cell r="W79">
            <v>37302.858</v>
          </cell>
          <cell r="X79">
            <v>0.6</v>
          </cell>
          <cell r="Y79">
            <v>0</v>
          </cell>
          <cell r="Z79">
            <v>0</v>
          </cell>
          <cell r="AA79">
            <v>0</v>
          </cell>
        </row>
        <row r="80">
          <cell r="A80" t="str">
            <v>1.5.1.16</v>
          </cell>
          <cell r="B80" t="str">
            <v>AUDIT TI</v>
          </cell>
          <cell r="D80">
            <v>43708</v>
          </cell>
          <cell r="E80">
            <v>0</v>
          </cell>
          <cell r="F80">
            <v>8777.14</v>
          </cell>
          <cell r="G80">
            <v>0</v>
          </cell>
          <cell r="H80">
            <v>8777.14</v>
          </cell>
          <cell r="I80">
            <v>0</v>
          </cell>
          <cell r="J80">
            <v>0</v>
          </cell>
          <cell r="K80">
            <v>0</v>
          </cell>
          <cell r="L80">
            <v>0</v>
          </cell>
          <cell r="M80">
            <v>0</v>
          </cell>
          <cell r="N80">
            <v>0</v>
          </cell>
          <cell r="O80">
            <v>0</v>
          </cell>
          <cell r="P80">
            <v>0</v>
          </cell>
          <cell r="Q80">
            <v>8777.14</v>
          </cell>
          <cell r="R80">
            <v>0</v>
          </cell>
          <cell r="S80">
            <v>8777.14</v>
          </cell>
          <cell r="T80">
            <v>1</v>
          </cell>
          <cell r="U80">
            <v>0</v>
          </cell>
          <cell r="V80">
            <v>0</v>
          </cell>
          <cell r="W80">
            <v>0</v>
          </cell>
          <cell r="X80">
            <v>0</v>
          </cell>
          <cell r="Y80">
            <v>0</v>
          </cell>
          <cell r="Z80">
            <v>0</v>
          </cell>
          <cell r="AA80">
            <v>0</v>
          </cell>
        </row>
        <row r="81">
          <cell r="A81" t="str">
            <v>1.5.1.17</v>
          </cell>
          <cell r="B81" t="str">
            <v>REPORT</v>
          </cell>
          <cell r="D81">
            <v>43708</v>
          </cell>
          <cell r="E81">
            <v>0</v>
          </cell>
          <cell r="F81">
            <v>25600</v>
          </cell>
          <cell r="G81">
            <v>0</v>
          </cell>
          <cell r="H81">
            <v>25600</v>
          </cell>
          <cell r="I81">
            <v>0</v>
          </cell>
          <cell r="J81">
            <v>0</v>
          </cell>
          <cell r="K81">
            <v>0</v>
          </cell>
          <cell r="L81">
            <v>0</v>
          </cell>
          <cell r="M81">
            <v>0</v>
          </cell>
          <cell r="N81">
            <v>0</v>
          </cell>
          <cell r="O81">
            <v>0</v>
          </cell>
          <cell r="Q81">
            <v>5120</v>
          </cell>
          <cell r="R81">
            <v>0</v>
          </cell>
          <cell r="S81">
            <v>5120</v>
          </cell>
          <cell r="T81">
            <v>0.2</v>
          </cell>
          <cell r="U81">
            <v>20480</v>
          </cell>
          <cell r="V81">
            <v>0</v>
          </cell>
          <cell r="W81">
            <v>20480</v>
          </cell>
          <cell r="X81">
            <v>0.8</v>
          </cell>
          <cell r="Y81">
            <v>0</v>
          </cell>
          <cell r="Z81">
            <v>0</v>
          </cell>
          <cell r="AA81">
            <v>0</v>
          </cell>
        </row>
        <row r="82">
          <cell r="A82" t="str">
            <v>1.5.1.18</v>
          </cell>
          <cell r="B82" t="str">
            <v>Tools and Techniques – Nível Avançado</v>
          </cell>
          <cell r="D82">
            <v>43708</v>
          </cell>
          <cell r="E82">
            <v>0</v>
          </cell>
          <cell r="F82">
            <v>10285.709999999999</v>
          </cell>
          <cell r="G82">
            <v>0</v>
          </cell>
          <cell r="H82">
            <v>10285.709999999999</v>
          </cell>
          <cell r="I82">
            <v>0</v>
          </cell>
          <cell r="J82">
            <v>0</v>
          </cell>
          <cell r="K82">
            <v>0</v>
          </cell>
          <cell r="L82">
            <v>0</v>
          </cell>
          <cell r="M82">
            <v>10285.709999999999</v>
          </cell>
          <cell r="N82">
            <v>0</v>
          </cell>
          <cell r="O82">
            <v>10285.709999999999</v>
          </cell>
          <cell r="P82">
            <v>1</v>
          </cell>
          <cell r="Q82">
            <v>0</v>
          </cell>
          <cell r="R82">
            <v>0</v>
          </cell>
          <cell r="S82">
            <v>0</v>
          </cell>
          <cell r="U82">
            <v>0</v>
          </cell>
          <cell r="V82">
            <v>0</v>
          </cell>
          <cell r="W82">
            <v>0</v>
          </cell>
          <cell r="Y82">
            <v>0</v>
          </cell>
          <cell r="Z82">
            <v>0</v>
          </cell>
          <cell r="AA82">
            <v>0</v>
          </cell>
        </row>
        <row r="83">
          <cell r="A83" t="str">
            <v>1.5.1.19</v>
          </cell>
          <cell r="B83" t="str">
            <v>Formação Analista Data Warehouse</v>
          </cell>
          <cell r="D83">
            <v>43708</v>
          </cell>
          <cell r="E83">
            <v>0</v>
          </cell>
          <cell r="F83">
            <v>5428.57</v>
          </cell>
          <cell r="G83">
            <v>0</v>
          </cell>
          <cell r="H83">
            <v>5428.57</v>
          </cell>
          <cell r="I83">
            <v>0</v>
          </cell>
          <cell r="J83">
            <v>0</v>
          </cell>
          <cell r="K83">
            <v>0</v>
          </cell>
          <cell r="L83">
            <v>0</v>
          </cell>
          <cell r="M83">
            <v>5428.57</v>
          </cell>
          <cell r="N83">
            <v>0</v>
          </cell>
          <cell r="O83">
            <v>5428.57</v>
          </cell>
          <cell r="P83">
            <v>1</v>
          </cell>
          <cell r="Q83">
            <v>0</v>
          </cell>
          <cell r="R83">
            <v>0</v>
          </cell>
          <cell r="S83">
            <v>0</v>
          </cell>
          <cell r="T83">
            <v>0</v>
          </cell>
          <cell r="U83">
            <v>0</v>
          </cell>
          <cell r="V83">
            <v>0</v>
          </cell>
          <cell r="W83">
            <v>0</v>
          </cell>
          <cell r="X83">
            <v>0</v>
          </cell>
          <cell r="Y83">
            <v>0</v>
          </cell>
          <cell r="Z83">
            <v>0</v>
          </cell>
          <cell r="AA83">
            <v>0</v>
          </cell>
        </row>
        <row r="84">
          <cell r="A84" t="str">
            <v>1.5.1.20</v>
          </cell>
          <cell r="B84" t="str">
            <v>Academia Data Science</v>
          </cell>
          <cell r="D84">
            <v>43708</v>
          </cell>
          <cell r="E84">
            <v>0</v>
          </cell>
          <cell r="F84">
            <v>7142.86</v>
          </cell>
          <cell r="G84">
            <v>0</v>
          </cell>
          <cell r="H84">
            <v>7142.86</v>
          </cell>
          <cell r="I84">
            <v>0</v>
          </cell>
          <cell r="J84">
            <v>0</v>
          </cell>
          <cell r="K84">
            <v>0</v>
          </cell>
          <cell r="L84">
            <v>0</v>
          </cell>
          <cell r="M84">
            <v>7142.86</v>
          </cell>
          <cell r="N84">
            <v>0</v>
          </cell>
          <cell r="O84">
            <v>7142.86</v>
          </cell>
          <cell r="P84">
            <v>1</v>
          </cell>
          <cell r="Q84">
            <v>0</v>
          </cell>
          <cell r="R84">
            <v>0</v>
          </cell>
          <cell r="S84">
            <v>0</v>
          </cell>
          <cell r="T84">
            <v>0</v>
          </cell>
          <cell r="U84">
            <v>0</v>
          </cell>
          <cell r="V84">
            <v>0</v>
          </cell>
          <cell r="W84">
            <v>0</v>
          </cell>
          <cell r="X84">
            <v>0</v>
          </cell>
          <cell r="Y84">
            <v>0</v>
          </cell>
          <cell r="Z84">
            <v>0</v>
          </cell>
          <cell r="AA84">
            <v>0</v>
          </cell>
        </row>
        <row r="85">
          <cell r="A85" t="str">
            <v>1.5.1.21</v>
          </cell>
          <cell r="B85" t="str">
            <v>SAS: Creating Business Intelligence for Your Organization: Fast Track</v>
          </cell>
          <cell r="D85">
            <v>43708</v>
          </cell>
          <cell r="E85">
            <v>0</v>
          </cell>
          <cell r="F85">
            <v>18285.71</v>
          </cell>
          <cell r="G85">
            <v>0</v>
          </cell>
          <cell r="H85">
            <v>18285.71</v>
          </cell>
          <cell r="I85">
            <v>0</v>
          </cell>
          <cell r="J85">
            <v>0</v>
          </cell>
          <cell r="K85">
            <v>0</v>
          </cell>
          <cell r="L85">
            <v>0</v>
          </cell>
          <cell r="M85">
            <v>0</v>
          </cell>
          <cell r="N85">
            <v>0</v>
          </cell>
          <cell r="O85">
            <v>0</v>
          </cell>
          <cell r="Q85">
            <v>3657.1419999999998</v>
          </cell>
          <cell r="R85">
            <v>0</v>
          </cell>
          <cell r="S85">
            <v>3657.1419999999998</v>
          </cell>
          <cell r="T85">
            <v>0.2</v>
          </cell>
          <cell r="U85">
            <v>14628.567999999999</v>
          </cell>
          <cell r="V85">
            <v>0</v>
          </cell>
          <cell r="W85">
            <v>14628.567999999999</v>
          </cell>
          <cell r="X85">
            <v>0.8</v>
          </cell>
          <cell r="Y85">
            <v>0</v>
          </cell>
          <cell r="Z85">
            <v>0</v>
          </cell>
          <cell r="AA85">
            <v>0</v>
          </cell>
        </row>
        <row r="86">
          <cell r="A86" t="str">
            <v>1.5.1.22</v>
          </cell>
          <cell r="B86" t="str">
            <v>SAS Business Intelligence Reporting: Fast Track</v>
          </cell>
          <cell r="D86">
            <v>43708</v>
          </cell>
          <cell r="E86">
            <v>0</v>
          </cell>
          <cell r="F86">
            <v>11885.71</v>
          </cell>
          <cell r="G86">
            <v>0</v>
          </cell>
          <cell r="H86">
            <v>11885.71</v>
          </cell>
          <cell r="I86">
            <v>0</v>
          </cell>
          <cell r="J86">
            <v>0</v>
          </cell>
          <cell r="K86">
            <v>0</v>
          </cell>
          <cell r="L86">
            <v>0</v>
          </cell>
          <cell r="M86">
            <v>11885.71</v>
          </cell>
          <cell r="N86">
            <v>0</v>
          </cell>
          <cell r="O86">
            <v>11885.71</v>
          </cell>
          <cell r="P86">
            <v>1</v>
          </cell>
          <cell r="Q86">
            <v>0</v>
          </cell>
          <cell r="R86">
            <v>0</v>
          </cell>
          <cell r="S86">
            <v>0</v>
          </cell>
          <cell r="U86">
            <v>0</v>
          </cell>
          <cell r="V86">
            <v>0</v>
          </cell>
          <cell r="W86">
            <v>0</v>
          </cell>
          <cell r="X86">
            <v>0</v>
          </cell>
          <cell r="Y86">
            <v>0</v>
          </cell>
          <cell r="Z86">
            <v>0</v>
          </cell>
          <cell r="AA86">
            <v>0</v>
          </cell>
        </row>
        <row r="87">
          <cell r="A87" t="str">
            <v>1.5.1.23</v>
          </cell>
          <cell r="B87" t="str">
            <v>Applied Analytics Using SAS Enterprise Miner</v>
          </cell>
          <cell r="D87">
            <v>43708</v>
          </cell>
          <cell r="E87">
            <v>0</v>
          </cell>
          <cell r="F87">
            <v>5884.46</v>
          </cell>
          <cell r="G87">
            <v>0</v>
          </cell>
          <cell r="H87">
            <v>5884.46</v>
          </cell>
          <cell r="I87">
            <v>0</v>
          </cell>
          <cell r="J87">
            <v>0</v>
          </cell>
          <cell r="K87">
            <v>0</v>
          </cell>
          <cell r="L87">
            <v>0</v>
          </cell>
          <cell r="M87">
            <v>0</v>
          </cell>
          <cell r="N87">
            <v>0</v>
          </cell>
          <cell r="O87">
            <v>0</v>
          </cell>
          <cell r="P87">
            <v>0</v>
          </cell>
          <cell r="Q87">
            <v>5884.46</v>
          </cell>
          <cell r="R87">
            <v>0</v>
          </cell>
          <cell r="S87">
            <v>5884.46</v>
          </cell>
          <cell r="T87">
            <v>1</v>
          </cell>
          <cell r="U87">
            <v>0</v>
          </cell>
          <cell r="V87">
            <v>0</v>
          </cell>
          <cell r="W87">
            <v>0</v>
          </cell>
          <cell r="X87">
            <v>0</v>
          </cell>
          <cell r="Y87">
            <v>0</v>
          </cell>
          <cell r="Z87">
            <v>0</v>
          </cell>
          <cell r="AA87">
            <v>0</v>
          </cell>
        </row>
        <row r="88">
          <cell r="A88" t="str">
            <v>1.5.1.24</v>
          </cell>
          <cell r="B88" t="str">
            <v>CIA 1 – Certified Internal Auditor</v>
          </cell>
          <cell r="D88">
            <v>43708</v>
          </cell>
          <cell r="E88">
            <v>0</v>
          </cell>
          <cell r="F88">
            <v>33645.71</v>
          </cell>
          <cell r="G88">
            <v>0</v>
          </cell>
          <cell r="H88">
            <v>33645.71</v>
          </cell>
          <cell r="I88">
            <v>0</v>
          </cell>
          <cell r="J88">
            <v>0</v>
          </cell>
          <cell r="K88">
            <v>0</v>
          </cell>
          <cell r="L88">
            <v>0</v>
          </cell>
          <cell r="M88">
            <v>0</v>
          </cell>
          <cell r="N88">
            <v>0</v>
          </cell>
          <cell r="O88">
            <v>0</v>
          </cell>
          <cell r="P88">
            <v>0</v>
          </cell>
          <cell r="Q88">
            <v>0</v>
          </cell>
          <cell r="R88">
            <v>0</v>
          </cell>
          <cell r="S88">
            <v>0</v>
          </cell>
          <cell r="U88">
            <v>33645.71</v>
          </cell>
          <cell r="V88">
            <v>0</v>
          </cell>
          <cell r="W88">
            <v>33645.71</v>
          </cell>
          <cell r="X88">
            <v>1</v>
          </cell>
          <cell r="Y88">
            <v>0</v>
          </cell>
          <cell r="Z88">
            <v>0</v>
          </cell>
          <cell r="AA88">
            <v>0</v>
          </cell>
        </row>
        <row r="89">
          <cell r="A89" t="str">
            <v>1.5.1.25</v>
          </cell>
          <cell r="B89" t="str">
            <v>CIA 2 – Certified Internal Auditor</v>
          </cell>
          <cell r="D89">
            <v>43708</v>
          </cell>
          <cell r="E89">
            <v>0</v>
          </cell>
          <cell r="F89">
            <v>33645.71</v>
          </cell>
          <cell r="G89">
            <v>0</v>
          </cell>
          <cell r="H89">
            <v>33645.71</v>
          </cell>
          <cell r="I89">
            <v>0</v>
          </cell>
          <cell r="J89">
            <v>0</v>
          </cell>
          <cell r="K89">
            <v>0</v>
          </cell>
          <cell r="L89">
            <v>0</v>
          </cell>
          <cell r="M89">
            <v>0</v>
          </cell>
          <cell r="N89">
            <v>0</v>
          </cell>
          <cell r="O89">
            <v>0</v>
          </cell>
          <cell r="Q89">
            <v>6729.1419999999998</v>
          </cell>
          <cell r="R89">
            <v>0</v>
          </cell>
          <cell r="S89">
            <v>6729.1419999999998</v>
          </cell>
          <cell r="T89">
            <v>0.2</v>
          </cell>
          <cell r="U89">
            <v>26916.567999999999</v>
          </cell>
          <cell r="V89">
            <v>0</v>
          </cell>
          <cell r="W89">
            <v>26916.567999999999</v>
          </cell>
          <cell r="X89">
            <v>0.8</v>
          </cell>
          <cell r="Y89">
            <v>0</v>
          </cell>
          <cell r="Z89">
            <v>0</v>
          </cell>
          <cell r="AA89">
            <v>0</v>
          </cell>
        </row>
        <row r="90">
          <cell r="A90" t="str">
            <v>1.5.1.26</v>
          </cell>
          <cell r="B90" t="str">
            <v>CIA 3 – Certified Internal Auditor</v>
          </cell>
          <cell r="D90">
            <v>43708</v>
          </cell>
          <cell r="E90">
            <v>0</v>
          </cell>
          <cell r="F90">
            <v>33645.71</v>
          </cell>
          <cell r="G90">
            <v>0</v>
          </cell>
          <cell r="H90">
            <v>33645.71</v>
          </cell>
          <cell r="I90">
            <v>0</v>
          </cell>
          <cell r="J90">
            <v>0</v>
          </cell>
          <cell r="K90">
            <v>0</v>
          </cell>
          <cell r="L90">
            <v>0</v>
          </cell>
          <cell r="M90">
            <v>0</v>
          </cell>
          <cell r="N90">
            <v>0</v>
          </cell>
          <cell r="O90">
            <v>0</v>
          </cell>
          <cell r="P90">
            <v>0</v>
          </cell>
          <cell r="Q90">
            <v>0</v>
          </cell>
          <cell r="R90">
            <v>0</v>
          </cell>
          <cell r="S90">
            <v>0</v>
          </cell>
          <cell r="U90">
            <v>0</v>
          </cell>
          <cell r="V90">
            <v>0</v>
          </cell>
          <cell r="W90">
            <v>0</v>
          </cell>
          <cell r="Y90">
            <v>33645.71</v>
          </cell>
          <cell r="Z90">
            <v>0</v>
          </cell>
          <cell r="AA90">
            <v>33645.71</v>
          </cell>
          <cell r="AB90">
            <v>1</v>
          </cell>
        </row>
        <row r="91">
          <cell r="A91" t="str">
            <v>1.5.1.27</v>
          </cell>
          <cell r="B91" t="str">
            <v>CIA 1 – Certified Internal Auditor</v>
          </cell>
          <cell r="D91">
            <v>43708</v>
          </cell>
          <cell r="E91">
            <v>0</v>
          </cell>
          <cell r="F91">
            <v>17142.86</v>
          </cell>
          <cell r="G91">
            <v>0</v>
          </cell>
          <cell r="H91">
            <v>17142.86</v>
          </cell>
          <cell r="I91">
            <v>0</v>
          </cell>
          <cell r="J91">
            <v>0</v>
          </cell>
          <cell r="K91">
            <v>0</v>
          </cell>
          <cell r="L91">
            <v>0</v>
          </cell>
          <cell r="M91">
            <v>0</v>
          </cell>
          <cell r="N91">
            <v>0</v>
          </cell>
          <cell r="O91">
            <v>0</v>
          </cell>
          <cell r="P91">
            <v>0</v>
          </cell>
          <cell r="Q91">
            <v>17142.86</v>
          </cell>
          <cell r="R91">
            <v>0</v>
          </cell>
          <cell r="S91">
            <v>17142.86</v>
          </cell>
          <cell r="T91">
            <v>1</v>
          </cell>
          <cell r="U91">
            <v>0</v>
          </cell>
          <cell r="V91">
            <v>0</v>
          </cell>
          <cell r="W91">
            <v>0</v>
          </cell>
          <cell r="X91">
            <v>0</v>
          </cell>
          <cell r="Y91">
            <v>0</v>
          </cell>
          <cell r="Z91">
            <v>0</v>
          </cell>
          <cell r="AA91">
            <v>0</v>
          </cell>
        </row>
        <row r="92">
          <cell r="A92" t="str">
            <v>1.5.1.28</v>
          </cell>
          <cell r="B92" t="str">
            <v>CIA 2 – Certified Internal Auditor</v>
          </cell>
          <cell r="D92">
            <v>43708</v>
          </cell>
          <cell r="E92">
            <v>0</v>
          </cell>
          <cell r="F92">
            <v>17142.86</v>
          </cell>
          <cell r="G92">
            <v>0</v>
          </cell>
          <cell r="H92">
            <v>17142.86</v>
          </cell>
          <cell r="I92">
            <v>0</v>
          </cell>
          <cell r="J92">
            <v>0</v>
          </cell>
          <cell r="K92">
            <v>0</v>
          </cell>
          <cell r="L92">
            <v>0</v>
          </cell>
          <cell r="M92">
            <v>0</v>
          </cell>
          <cell r="N92">
            <v>0</v>
          </cell>
          <cell r="O92">
            <v>0</v>
          </cell>
          <cell r="P92">
            <v>0</v>
          </cell>
          <cell r="Q92">
            <v>0</v>
          </cell>
          <cell r="R92">
            <v>0</v>
          </cell>
          <cell r="S92">
            <v>0</v>
          </cell>
          <cell r="T92">
            <v>0</v>
          </cell>
          <cell r="U92">
            <v>17142.86</v>
          </cell>
          <cell r="V92">
            <v>0</v>
          </cell>
          <cell r="W92">
            <v>17142.86</v>
          </cell>
          <cell r="X92">
            <v>1</v>
          </cell>
          <cell r="Y92">
            <v>0</v>
          </cell>
          <cell r="Z92">
            <v>0</v>
          </cell>
          <cell r="AA92">
            <v>0</v>
          </cell>
        </row>
        <row r="93">
          <cell r="A93" t="str">
            <v>1.5.1.29</v>
          </cell>
          <cell r="B93" t="str">
            <v>CIA 3 – Certified Internal Auditor</v>
          </cell>
          <cell r="D93">
            <v>43708</v>
          </cell>
          <cell r="E93">
            <v>0</v>
          </cell>
          <cell r="F93">
            <v>17142.86</v>
          </cell>
          <cell r="G93">
            <v>0</v>
          </cell>
          <cell r="H93">
            <v>17142.86</v>
          </cell>
          <cell r="I93">
            <v>0</v>
          </cell>
          <cell r="J93">
            <v>0</v>
          </cell>
          <cell r="K93">
            <v>0</v>
          </cell>
          <cell r="L93">
            <v>0</v>
          </cell>
          <cell r="M93">
            <v>0</v>
          </cell>
          <cell r="N93">
            <v>0</v>
          </cell>
          <cell r="O93">
            <v>0</v>
          </cell>
          <cell r="Q93">
            <v>3428.5720000000001</v>
          </cell>
          <cell r="R93">
            <v>0</v>
          </cell>
          <cell r="S93">
            <v>3428.5720000000001</v>
          </cell>
          <cell r="T93">
            <v>0.2</v>
          </cell>
          <cell r="U93">
            <v>13714.288</v>
          </cell>
          <cell r="V93">
            <v>0</v>
          </cell>
          <cell r="W93">
            <v>13714.288</v>
          </cell>
          <cell r="X93">
            <v>0.8</v>
          </cell>
          <cell r="Y93">
            <v>0</v>
          </cell>
          <cell r="Z93">
            <v>0</v>
          </cell>
          <cell r="AA93">
            <v>0</v>
          </cell>
        </row>
        <row r="94">
          <cell r="A94" t="str">
            <v>1.5.1.30</v>
          </cell>
          <cell r="B94" t="str">
            <v>CCSA - Certification Control Self-Assessment</v>
          </cell>
          <cell r="D94">
            <v>43708</v>
          </cell>
          <cell r="E94">
            <v>0</v>
          </cell>
          <cell r="F94">
            <v>21394.29</v>
          </cell>
          <cell r="G94">
            <v>0</v>
          </cell>
          <cell r="H94">
            <v>21394.29</v>
          </cell>
          <cell r="I94">
            <v>0</v>
          </cell>
          <cell r="J94">
            <v>0</v>
          </cell>
          <cell r="K94">
            <v>0</v>
          </cell>
          <cell r="L94">
            <v>0</v>
          </cell>
          <cell r="M94">
            <v>21394.29</v>
          </cell>
          <cell r="N94">
            <v>0</v>
          </cell>
          <cell r="O94">
            <v>21394.29</v>
          </cell>
          <cell r="P94">
            <v>1</v>
          </cell>
          <cell r="Q94">
            <v>0</v>
          </cell>
          <cell r="R94">
            <v>0</v>
          </cell>
          <cell r="S94">
            <v>0</v>
          </cell>
          <cell r="U94">
            <v>0</v>
          </cell>
          <cell r="V94">
            <v>0</v>
          </cell>
          <cell r="W94">
            <v>0</v>
          </cell>
          <cell r="Y94">
            <v>0</v>
          </cell>
          <cell r="Z94">
            <v>0</v>
          </cell>
          <cell r="AA94">
            <v>0</v>
          </cell>
        </row>
        <row r="95">
          <cell r="A95" t="str">
            <v>1.5.1.31</v>
          </cell>
          <cell r="B95" t="str">
            <v>CCSA - Certification Control Self-Assessment</v>
          </cell>
          <cell r="D95">
            <v>43708</v>
          </cell>
          <cell r="E95">
            <v>0</v>
          </cell>
          <cell r="F95">
            <v>11428.57</v>
          </cell>
          <cell r="G95">
            <v>0</v>
          </cell>
          <cell r="H95">
            <v>11428.57</v>
          </cell>
          <cell r="I95">
            <v>11428.57</v>
          </cell>
          <cell r="J95">
            <v>0</v>
          </cell>
          <cell r="K95">
            <v>11428.57</v>
          </cell>
          <cell r="L95">
            <v>1</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1.5.1.32</v>
          </cell>
          <cell r="B96" t="str">
            <v>AAC – Autoavaliação de Controles (Control Self-Assessment)</v>
          </cell>
          <cell r="D96">
            <v>43708</v>
          </cell>
          <cell r="E96">
            <v>0</v>
          </cell>
          <cell r="F96">
            <v>6582.86</v>
          </cell>
          <cell r="G96">
            <v>0</v>
          </cell>
          <cell r="H96">
            <v>6582.86</v>
          </cell>
          <cell r="I96">
            <v>6582.86</v>
          </cell>
          <cell r="J96">
            <v>0</v>
          </cell>
          <cell r="K96">
            <v>6582.86</v>
          </cell>
          <cell r="L96">
            <v>1</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1.5.1.33</v>
          </cell>
          <cell r="B97" t="str">
            <v>Treinamento - Sistema de Automação de Auditoria</v>
          </cell>
          <cell r="D97">
            <v>43708</v>
          </cell>
          <cell r="E97">
            <v>0</v>
          </cell>
          <cell r="F97">
            <v>68571.429999999993</v>
          </cell>
          <cell r="G97">
            <v>0</v>
          </cell>
          <cell r="H97">
            <v>68571.429999999993</v>
          </cell>
          <cell r="I97">
            <v>0</v>
          </cell>
          <cell r="J97">
            <v>0</v>
          </cell>
          <cell r="K97">
            <v>0</v>
          </cell>
          <cell r="L97">
            <v>0</v>
          </cell>
          <cell r="M97">
            <v>0</v>
          </cell>
          <cell r="N97">
            <v>0</v>
          </cell>
          <cell r="O97">
            <v>0</v>
          </cell>
          <cell r="P97">
            <v>0</v>
          </cell>
          <cell r="Q97">
            <v>0</v>
          </cell>
          <cell r="R97">
            <v>0</v>
          </cell>
          <cell r="S97">
            <v>0</v>
          </cell>
          <cell r="T97">
            <v>0</v>
          </cell>
          <cell r="U97">
            <v>68571.429999999993</v>
          </cell>
          <cell r="V97">
            <v>0</v>
          </cell>
          <cell r="W97">
            <v>68571.429999999993</v>
          </cell>
          <cell r="X97">
            <v>1</v>
          </cell>
          <cell r="Y97">
            <v>0</v>
          </cell>
          <cell r="Z97">
            <v>0</v>
          </cell>
          <cell r="AA97">
            <v>0</v>
          </cell>
        </row>
        <row r="98">
          <cell r="A98" t="str">
            <v>1.5.1.34</v>
          </cell>
          <cell r="B98" t="str">
            <v>CGAP – Certified Government Auditing Professional</v>
          </cell>
          <cell r="D98">
            <v>43708</v>
          </cell>
          <cell r="E98">
            <v>0</v>
          </cell>
          <cell r="F98">
            <v>22857.14</v>
          </cell>
          <cell r="G98">
            <v>0</v>
          </cell>
          <cell r="H98">
            <v>22857.14</v>
          </cell>
          <cell r="I98">
            <v>0</v>
          </cell>
          <cell r="J98">
            <v>0</v>
          </cell>
          <cell r="K98">
            <v>0</v>
          </cell>
          <cell r="L98">
            <v>0</v>
          </cell>
          <cell r="M98">
            <v>0</v>
          </cell>
          <cell r="N98">
            <v>0</v>
          </cell>
          <cell r="O98">
            <v>0</v>
          </cell>
          <cell r="Q98">
            <v>4571.4279999999999</v>
          </cell>
          <cell r="R98">
            <v>0</v>
          </cell>
          <cell r="S98">
            <v>4571.4279999999999</v>
          </cell>
          <cell r="T98">
            <v>0.2</v>
          </cell>
          <cell r="U98">
            <v>18285.712</v>
          </cell>
          <cell r="V98">
            <v>0</v>
          </cell>
          <cell r="W98">
            <v>18285.712</v>
          </cell>
          <cell r="X98">
            <v>0.8</v>
          </cell>
          <cell r="Y98">
            <v>0</v>
          </cell>
          <cell r="Z98">
            <v>0</v>
          </cell>
          <cell r="AA98">
            <v>0</v>
          </cell>
        </row>
        <row r="99">
          <cell r="A99" t="str">
            <v>1.5.1.35</v>
          </cell>
          <cell r="B99" t="str">
            <v>CRMA – Certification in Risk Management Assurance</v>
          </cell>
          <cell r="D99">
            <v>43708</v>
          </cell>
          <cell r="E99">
            <v>0</v>
          </cell>
          <cell r="F99">
            <v>22857.14</v>
          </cell>
          <cell r="G99">
            <v>0</v>
          </cell>
          <cell r="H99">
            <v>22857.14</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Y99">
            <v>22857.14</v>
          </cell>
          <cell r="Z99">
            <v>0</v>
          </cell>
          <cell r="AA99">
            <v>22857.14</v>
          </cell>
          <cell r="AB99">
            <v>1</v>
          </cell>
        </row>
        <row r="100">
          <cell r="A100" t="str">
            <v>1.5.2</v>
          </cell>
          <cell r="B100" t="str">
            <v>1.5.2 Revisão e implantação de novo modelo de Transparência ativa, com sistemática de Ouvidoria Geral do Estado</v>
          </cell>
          <cell r="D100">
            <v>90</v>
          </cell>
          <cell r="E100">
            <v>0</v>
          </cell>
          <cell r="F100">
            <v>217257.15</v>
          </cell>
          <cell r="G100">
            <v>0</v>
          </cell>
          <cell r="H100">
            <v>217257.15</v>
          </cell>
          <cell r="I100">
            <v>1885.7150000000001</v>
          </cell>
          <cell r="J100">
            <v>0</v>
          </cell>
          <cell r="K100">
            <v>1885.7150000000001</v>
          </cell>
          <cell r="L100">
            <v>8.6796452959085595E-3</v>
          </cell>
          <cell r="M100">
            <v>14628.572</v>
          </cell>
          <cell r="N100">
            <v>0</v>
          </cell>
          <cell r="O100">
            <v>14628.572</v>
          </cell>
          <cell r="P100">
            <v>6.7332983057174417E-2</v>
          </cell>
          <cell r="Q100">
            <v>55337.143999999993</v>
          </cell>
          <cell r="R100">
            <v>0</v>
          </cell>
          <cell r="S100">
            <v>55337.143999999993</v>
          </cell>
          <cell r="T100">
            <v>0.25470804528182384</v>
          </cell>
          <cell r="U100">
            <v>141634.28899999999</v>
          </cell>
          <cell r="V100">
            <v>0</v>
          </cell>
          <cell r="W100">
            <v>141634.28899999999</v>
          </cell>
          <cell r="X100">
            <v>0.65192003577327606</v>
          </cell>
          <cell r="Y100">
            <v>3771.4300000000003</v>
          </cell>
          <cell r="Z100">
            <v>0</v>
          </cell>
          <cell r="AA100">
            <v>3771.4300000000003</v>
          </cell>
          <cell r="AB100">
            <v>1.7359290591817119E-2</v>
          </cell>
        </row>
        <row r="101">
          <cell r="A101" t="str">
            <v>1.5.2.1</v>
          </cell>
          <cell r="B101" t="str">
            <v>Consultoria em TI para modelo de Transparência Ativa</v>
          </cell>
          <cell r="D101">
            <v>43952</v>
          </cell>
          <cell r="E101">
            <v>0</v>
          </cell>
          <cell r="F101">
            <v>126971.43</v>
          </cell>
          <cell r="G101">
            <v>0</v>
          </cell>
          <cell r="H101">
            <v>126971.43</v>
          </cell>
          <cell r="I101">
            <v>0</v>
          </cell>
          <cell r="J101">
            <v>0</v>
          </cell>
          <cell r="K101">
            <v>0</v>
          </cell>
          <cell r="L101">
            <v>0</v>
          </cell>
          <cell r="M101">
            <v>0</v>
          </cell>
          <cell r="N101">
            <v>0</v>
          </cell>
          <cell r="O101">
            <v>0</v>
          </cell>
          <cell r="Q101">
            <v>25394.286</v>
          </cell>
          <cell r="R101">
            <v>0</v>
          </cell>
          <cell r="S101">
            <v>25394.286</v>
          </cell>
          <cell r="T101">
            <v>0.2</v>
          </cell>
          <cell r="U101">
            <v>101577.144</v>
          </cell>
          <cell r="V101">
            <v>0</v>
          </cell>
          <cell r="W101">
            <v>101577.144</v>
          </cell>
          <cell r="X101">
            <v>0.8</v>
          </cell>
          <cell r="Y101">
            <v>0</v>
          </cell>
          <cell r="Z101">
            <v>0</v>
          </cell>
          <cell r="AA101">
            <v>0</v>
          </cell>
        </row>
        <row r="102">
          <cell r="A102" t="str">
            <v>1.5.2.2</v>
          </cell>
          <cell r="B102" t="str">
            <v xml:space="preserve">Plano de Comunicação  </v>
          </cell>
          <cell r="D102">
            <v>43952</v>
          </cell>
          <cell r="E102">
            <v>0</v>
          </cell>
          <cell r="F102">
            <v>22857.14</v>
          </cell>
          <cell r="G102">
            <v>0</v>
          </cell>
          <cell r="H102">
            <v>22857.14</v>
          </cell>
          <cell r="I102">
            <v>0</v>
          </cell>
          <cell r="J102">
            <v>0</v>
          </cell>
          <cell r="K102">
            <v>0</v>
          </cell>
          <cell r="L102">
            <v>0</v>
          </cell>
          <cell r="M102">
            <v>9142.8559999999998</v>
          </cell>
          <cell r="N102">
            <v>0</v>
          </cell>
          <cell r="O102">
            <v>9142.8559999999998</v>
          </cell>
          <cell r="P102">
            <v>0.4</v>
          </cell>
          <cell r="Q102">
            <v>13714.284</v>
          </cell>
          <cell r="R102">
            <v>0</v>
          </cell>
          <cell r="S102">
            <v>13714.284</v>
          </cell>
          <cell r="T102">
            <v>0.6</v>
          </cell>
          <cell r="U102">
            <v>0</v>
          </cell>
          <cell r="V102">
            <v>0</v>
          </cell>
          <cell r="W102">
            <v>0</v>
          </cell>
          <cell r="Y102">
            <v>0</v>
          </cell>
          <cell r="Z102">
            <v>0</v>
          </cell>
          <cell r="AA102">
            <v>0</v>
          </cell>
        </row>
        <row r="103">
          <cell r="A103" t="str">
            <v>1.5.2.3</v>
          </cell>
          <cell r="B103" t="str">
            <v>Seminários de divulgação</v>
          </cell>
          <cell r="D103">
            <v>43952</v>
          </cell>
          <cell r="E103">
            <v>0</v>
          </cell>
          <cell r="F103">
            <v>8571.43</v>
          </cell>
          <cell r="G103">
            <v>0</v>
          </cell>
          <cell r="H103">
            <v>8571.43</v>
          </cell>
          <cell r="I103">
            <v>0</v>
          </cell>
          <cell r="J103">
            <v>0</v>
          </cell>
          <cell r="K103">
            <v>0</v>
          </cell>
          <cell r="L103">
            <v>0</v>
          </cell>
          <cell r="M103">
            <v>1714.2860000000001</v>
          </cell>
          <cell r="N103">
            <v>0</v>
          </cell>
          <cell r="O103">
            <v>1714.2860000000001</v>
          </cell>
          <cell r="P103">
            <v>0.2</v>
          </cell>
          <cell r="Q103">
            <v>2571.4290000000001</v>
          </cell>
          <cell r="R103">
            <v>0</v>
          </cell>
          <cell r="S103">
            <v>2571.4290000000001</v>
          </cell>
          <cell r="T103">
            <v>0.3</v>
          </cell>
          <cell r="U103">
            <v>4285.7150000000001</v>
          </cell>
          <cell r="V103">
            <v>0</v>
          </cell>
          <cell r="W103">
            <v>4285.7150000000001</v>
          </cell>
          <cell r="X103">
            <v>0.5</v>
          </cell>
          <cell r="Y103">
            <v>0</v>
          </cell>
          <cell r="Z103">
            <v>0</v>
          </cell>
          <cell r="AA103">
            <v>0</v>
          </cell>
        </row>
        <row r="104">
          <cell r="A104" t="str">
            <v>1.5.2.4</v>
          </cell>
          <cell r="B104" t="str">
            <v>Remodelar Portal da Transparência</v>
          </cell>
          <cell r="D104">
            <v>43952</v>
          </cell>
          <cell r="E104">
            <v>0</v>
          </cell>
          <cell r="F104">
            <v>5714.29</v>
          </cell>
          <cell r="G104">
            <v>0</v>
          </cell>
          <cell r="H104">
            <v>5714.29</v>
          </cell>
          <cell r="I104">
            <v>0</v>
          </cell>
          <cell r="J104">
            <v>0</v>
          </cell>
          <cell r="K104">
            <v>0</v>
          </cell>
          <cell r="L104">
            <v>0</v>
          </cell>
          <cell r="M104">
            <v>0</v>
          </cell>
          <cell r="N104">
            <v>0</v>
          </cell>
          <cell r="O104">
            <v>0</v>
          </cell>
          <cell r="Q104">
            <v>1142.8579999999999</v>
          </cell>
          <cell r="R104">
            <v>0</v>
          </cell>
          <cell r="S104">
            <v>1142.8579999999999</v>
          </cell>
          <cell r="T104">
            <v>0.2</v>
          </cell>
          <cell r="U104">
            <v>4571.4319999999998</v>
          </cell>
          <cell r="V104">
            <v>0</v>
          </cell>
          <cell r="W104">
            <v>4571.4319999999998</v>
          </cell>
          <cell r="X104">
            <v>0.8</v>
          </cell>
          <cell r="Y104">
            <v>0</v>
          </cell>
          <cell r="Z104">
            <v>0</v>
          </cell>
          <cell r="AA104">
            <v>0</v>
          </cell>
        </row>
        <row r="105">
          <cell r="A105" t="str">
            <v>1.5.2.5</v>
          </cell>
          <cell r="B105" t="str">
            <v>Visitas técnicas</v>
          </cell>
          <cell r="D105">
            <v>90</v>
          </cell>
          <cell r="E105">
            <v>0</v>
          </cell>
          <cell r="F105">
            <v>4714.29</v>
          </cell>
          <cell r="G105">
            <v>0</v>
          </cell>
          <cell r="H105">
            <v>4714.29</v>
          </cell>
          <cell r="I105">
            <v>471.42900000000003</v>
          </cell>
          <cell r="J105">
            <v>0</v>
          </cell>
          <cell r="K105">
            <v>471.42900000000003</v>
          </cell>
          <cell r="L105">
            <v>0.1</v>
          </cell>
          <cell r="M105">
            <v>942.85800000000006</v>
          </cell>
          <cell r="N105">
            <v>0</v>
          </cell>
          <cell r="O105">
            <v>942.85800000000006</v>
          </cell>
          <cell r="P105">
            <v>0.2</v>
          </cell>
          <cell r="Q105">
            <v>1414.287</v>
          </cell>
          <cell r="R105">
            <v>0</v>
          </cell>
          <cell r="S105">
            <v>1414.287</v>
          </cell>
          <cell r="T105">
            <v>0.3</v>
          </cell>
          <cell r="U105">
            <v>942.85800000000006</v>
          </cell>
          <cell r="V105">
            <v>0</v>
          </cell>
          <cell r="W105">
            <v>942.85800000000006</v>
          </cell>
          <cell r="X105">
            <v>0.2</v>
          </cell>
          <cell r="Y105">
            <v>942.85800000000006</v>
          </cell>
          <cell r="Z105">
            <v>0</v>
          </cell>
          <cell r="AA105">
            <v>942.85800000000006</v>
          </cell>
          <cell r="AB105">
            <v>0.2</v>
          </cell>
        </row>
        <row r="106">
          <cell r="A106" t="str">
            <v>1.5.2.6</v>
          </cell>
          <cell r="B106" t="str">
            <v>Visitas técnicas</v>
          </cell>
          <cell r="D106">
            <v>90</v>
          </cell>
          <cell r="E106">
            <v>0</v>
          </cell>
          <cell r="F106">
            <v>14142.86</v>
          </cell>
          <cell r="G106">
            <v>0</v>
          </cell>
          <cell r="H106">
            <v>14142.86</v>
          </cell>
          <cell r="I106">
            <v>1414.2860000000001</v>
          </cell>
          <cell r="J106">
            <v>0</v>
          </cell>
          <cell r="K106">
            <v>1414.2860000000001</v>
          </cell>
          <cell r="L106">
            <v>0.1</v>
          </cell>
          <cell r="M106">
            <v>2828.5720000000001</v>
          </cell>
          <cell r="N106">
            <v>0</v>
          </cell>
          <cell r="O106">
            <v>2828.5720000000001</v>
          </cell>
          <cell r="P106">
            <v>0.2</v>
          </cell>
          <cell r="Q106">
            <v>4242.8580000000002</v>
          </cell>
          <cell r="R106">
            <v>0</v>
          </cell>
          <cell r="S106">
            <v>4242.8580000000002</v>
          </cell>
          <cell r="T106">
            <v>0.3</v>
          </cell>
          <cell r="U106">
            <v>2828.5720000000001</v>
          </cell>
          <cell r="V106">
            <v>0</v>
          </cell>
          <cell r="W106">
            <v>2828.5720000000001</v>
          </cell>
          <cell r="X106">
            <v>0.2</v>
          </cell>
          <cell r="Y106">
            <v>2828.5720000000001</v>
          </cell>
          <cell r="Z106">
            <v>0</v>
          </cell>
          <cell r="AA106">
            <v>2828.5720000000001</v>
          </cell>
          <cell r="AB106">
            <v>0.2</v>
          </cell>
        </row>
        <row r="107">
          <cell r="A107" t="str">
            <v>1.5.2.7</v>
          </cell>
          <cell r="B107" t="str">
            <v xml:space="preserve">Workshops </v>
          </cell>
          <cell r="D107">
            <v>90</v>
          </cell>
          <cell r="E107">
            <v>0</v>
          </cell>
          <cell r="F107">
            <v>34285.71</v>
          </cell>
          <cell r="G107">
            <v>0</v>
          </cell>
          <cell r="H107">
            <v>34285.71</v>
          </cell>
          <cell r="I107">
            <v>0</v>
          </cell>
          <cell r="J107">
            <v>0</v>
          </cell>
          <cell r="K107">
            <v>0</v>
          </cell>
          <cell r="L107">
            <v>0</v>
          </cell>
          <cell r="M107">
            <v>0</v>
          </cell>
          <cell r="N107">
            <v>0</v>
          </cell>
          <cell r="O107">
            <v>0</v>
          </cell>
          <cell r="Q107">
            <v>6857.1419999999998</v>
          </cell>
          <cell r="R107">
            <v>0</v>
          </cell>
          <cell r="S107">
            <v>6857.1419999999998</v>
          </cell>
          <cell r="T107">
            <v>0.2</v>
          </cell>
          <cell r="U107">
            <v>27428.567999999999</v>
          </cell>
          <cell r="V107">
            <v>0</v>
          </cell>
          <cell r="W107">
            <v>27428.567999999999</v>
          </cell>
          <cell r="X107">
            <v>0.8</v>
          </cell>
          <cell r="Y107">
            <v>0</v>
          </cell>
          <cell r="Z107">
            <v>0</v>
          </cell>
          <cell r="AA107">
            <v>0</v>
          </cell>
        </row>
        <row r="108">
          <cell r="A108">
            <v>2</v>
          </cell>
          <cell r="B108" t="str">
            <v>Componente 2: Administración tributaria y contencioso fiscal</v>
          </cell>
          <cell r="D108">
            <v>90</v>
          </cell>
          <cell r="E108">
            <v>0</v>
          </cell>
          <cell r="F108">
            <v>9876332.3899064921</v>
          </cell>
          <cell r="G108">
            <v>1127524.7900935067</v>
          </cell>
          <cell r="H108">
            <v>11003857.18</v>
          </cell>
          <cell r="I108">
            <v>3116952.6964882393</v>
          </cell>
          <cell r="J108">
            <v>313070.16941176041</v>
          </cell>
          <cell r="K108">
            <v>3430022.8659000001</v>
          </cell>
          <cell r="L108">
            <v>0.31171095823873646</v>
          </cell>
          <cell r="M108">
            <v>1957581.5820763209</v>
          </cell>
          <cell r="N108">
            <v>509395.56602367898</v>
          </cell>
          <cell r="O108">
            <v>2466977.1480999999</v>
          </cell>
          <cell r="P108">
            <v>0.22419203627831891</v>
          </cell>
          <cell r="Q108">
            <v>3429812.3933419324</v>
          </cell>
          <cell r="R108">
            <v>305059.05465806735</v>
          </cell>
          <cell r="S108">
            <v>3734871.4479999999</v>
          </cell>
          <cell r="T108">
            <v>0.33941475129178295</v>
          </cell>
          <cell r="U108">
            <v>1371985.7180000001</v>
          </cell>
          <cell r="V108">
            <v>0</v>
          </cell>
          <cell r="W108">
            <v>1371985.7180000001</v>
          </cell>
          <cell r="X108">
            <v>0.12468225419116173</v>
          </cell>
          <cell r="Y108">
            <v>0</v>
          </cell>
          <cell r="Z108">
            <v>0</v>
          </cell>
          <cell r="AA108">
            <v>0</v>
          </cell>
          <cell r="AB108">
            <v>0</v>
          </cell>
        </row>
        <row r="109">
          <cell r="A109" t="str">
            <v>2.1</v>
          </cell>
          <cell r="B109" t="str">
            <v>2.1 Implementación de modelo de gestión de los instrumentos de apoyo a la política tributaria</v>
          </cell>
          <cell r="D109">
            <v>90</v>
          </cell>
          <cell r="E109">
            <v>0</v>
          </cell>
          <cell r="F109">
            <v>566428.59</v>
          </cell>
          <cell r="G109">
            <v>0</v>
          </cell>
          <cell r="H109">
            <v>566428.59</v>
          </cell>
          <cell r="I109">
            <v>103331.43370000001</v>
          </cell>
          <cell r="J109">
            <v>0</v>
          </cell>
          <cell r="K109">
            <v>103331.43370000001</v>
          </cell>
          <cell r="L109">
            <v>0.18242623258123325</v>
          </cell>
          <cell r="M109">
            <v>152868.5773</v>
          </cell>
          <cell r="N109">
            <v>0</v>
          </cell>
          <cell r="O109">
            <v>152868.5773</v>
          </cell>
          <cell r="P109">
            <v>0.26988146431662291</v>
          </cell>
          <cell r="Q109">
            <v>159071.4325</v>
          </cell>
          <cell r="R109">
            <v>0</v>
          </cell>
          <cell r="S109">
            <v>159071.4325</v>
          </cell>
          <cell r="T109">
            <v>0.28083228019969825</v>
          </cell>
          <cell r="U109">
            <v>151157.1465</v>
          </cell>
          <cell r="V109">
            <v>0</v>
          </cell>
          <cell r="W109">
            <v>151157.1465</v>
          </cell>
          <cell r="X109">
            <v>0.26686002290244565</v>
          </cell>
          <cell r="Y109">
            <v>0</v>
          </cell>
          <cell r="Z109">
            <v>0</v>
          </cell>
          <cell r="AA109">
            <v>0</v>
          </cell>
          <cell r="AB109">
            <v>0</v>
          </cell>
        </row>
        <row r="110">
          <cell r="A110" t="str">
            <v>2.1.1</v>
          </cell>
          <cell r="B110" t="str">
            <v>2.1.1 Mapeamento do processo de concessão e controle do gasto tributário na sua totalidade e revisão e ajuste da legislação respectiva</v>
          </cell>
          <cell r="D110">
            <v>90</v>
          </cell>
          <cell r="E110">
            <v>0</v>
          </cell>
          <cell r="F110">
            <v>173571.44</v>
          </cell>
          <cell r="G110">
            <v>0</v>
          </cell>
          <cell r="H110">
            <v>173571.44</v>
          </cell>
          <cell r="I110">
            <v>74760.004700000005</v>
          </cell>
          <cell r="J110">
            <v>0</v>
          </cell>
          <cell r="K110">
            <v>74760.004700000005</v>
          </cell>
          <cell r="L110">
            <v>0.43071604810100095</v>
          </cell>
          <cell r="M110">
            <v>95725.719300000012</v>
          </cell>
          <cell r="N110">
            <v>0</v>
          </cell>
          <cell r="O110">
            <v>95725.719300000012</v>
          </cell>
          <cell r="P110">
            <v>0.55150616541523201</v>
          </cell>
          <cell r="Q110">
            <v>1928.5725</v>
          </cell>
          <cell r="R110">
            <v>0</v>
          </cell>
          <cell r="S110">
            <v>1928.5725</v>
          </cell>
          <cell r="T110">
            <v>1.1111116552354465E-2</v>
          </cell>
          <cell r="U110">
            <v>1157.1434999999999</v>
          </cell>
          <cell r="V110">
            <v>0</v>
          </cell>
          <cell r="W110">
            <v>1157.1434999999999</v>
          </cell>
          <cell r="X110">
            <v>6.6666699314126788E-3</v>
          </cell>
          <cell r="Y110">
            <v>0</v>
          </cell>
          <cell r="Z110">
            <v>0</v>
          </cell>
          <cell r="AA110">
            <v>0</v>
          </cell>
          <cell r="AB110">
            <v>0</v>
          </cell>
        </row>
        <row r="111">
          <cell r="A111" t="str">
            <v>2.1.1.1</v>
          </cell>
          <cell r="B111" t="str">
            <v>Material didático para capacitação técnica</v>
          </cell>
          <cell r="D111">
            <v>43707</v>
          </cell>
          <cell r="E111">
            <v>0</v>
          </cell>
          <cell r="F111">
            <v>40000</v>
          </cell>
          <cell r="G111">
            <v>0</v>
          </cell>
          <cell r="H111">
            <v>40000</v>
          </cell>
          <cell r="I111">
            <v>20000</v>
          </cell>
          <cell r="J111">
            <v>0</v>
          </cell>
          <cell r="K111">
            <v>20000</v>
          </cell>
          <cell r="L111">
            <v>0.5</v>
          </cell>
          <cell r="M111">
            <v>20000</v>
          </cell>
          <cell r="N111">
            <v>0</v>
          </cell>
          <cell r="O111">
            <v>20000</v>
          </cell>
          <cell r="P111">
            <v>0.5</v>
          </cell>
          <cell r="Q111">
            <v>0</v>
          </cell>
          <cell r="R111">
            <v>0</v>
          </cell>
          <cell r="S111">
            <v>0</v>
          </cell>
          <cell r="T111">
            <v>0</v>
          </cell>
          <cell r="U111">
            <v>0</v>
          </cell>
          <cell r="V111">
            <v>0</v>
          </cell>
          <cell r="W111">
            <v>0</v>
          </cell>
          <cell r="X111">
            <v>0</v>
          </cell>
          <cell r="Y111">
            <v>0</v>
          </cell>
          <cell r="Z111">
            <v>0</v>
          </cell>
          <cell r="AA111">
            <v>0</v>
          </cell>
        </row>
        <row r="112">
          <cell r="A112" t="str">
            <v>2.1.1.2</v>
          </cell>
          <cell r="B112" t="str">
            <v>Mapeamento do processo de concessão e controle do gasto tributário na sua totalidade (incluindo a SEDES e outros órgãos)</v>
          </cell>
          <cell r="D112">
            <v>43707</v>
          </cell>
          <cell r="E112">
            <v>0</v>
          </cell>
          <cell r="F112">
            <v>107142.86</v>
          </cell>
          <cell r="G112">
            <v>0</v>
          </cell>
          <cell r="H112">
            <v>107142.86</v>
          </cell>
          <cell r="I112">
            <v>42857.144</v>
          </cell>
          <cell r="J112">
            <v>0</v>
          </cell>
          <cell r="K112">
            <v>42857.144</v>
          </cell>
          <cell r="L112">
            <v>0.4</v>
          </cell>
          <cell r="M112">
            <v>64285.716</v>
          </cell>
          <cell r="N112">
            <v>0</v>
          </cell>
          <cell r="O112">
            <v>64285.716</v>
          </cell>
          <cell r="P112">
            <v>0.6</v>
          </cell>
          <cell r="Q112">
            <v>0</v>
          </cell>
          <cell r="R112">
            <v>0</v>
          </cell>
          <cell r="S112">
            <v>0</v>
          </cell>
          <cell r="U112">
            <v>0</v>
          </cell>
          <cell r="V112">
            <v>0</v>
          </cell>
          <cell r="W112">
            <v>0</v>
          </cell>
          <cell r="Y112">
            <v>0</v>
          </cell>
          <cell r="Z112">
            <v>0</v>
          </cell>
          <cell r="AA112">
            <v>0</v>
          </cell>
        </row>
        <row r="113">
          <cell r="A113" t="str">
            <v>2.1.1.3</v>
          </cell>
          <cell r="B113" t="str">
            <v>Visita técnica</v>
          </cell>
          <cell r="D113">
            <v>90</v>
          </cell>
          <cell r="E113">
            <v>0</v>
          </cell>
          <cell r="F113">
            <v>7714.29</v>
          </cell>
          <cell r="G113">
            <v>0</v>
          </cell>
          <cell r="H113">
            <v>7714.29</v>
          </cell>
          <cell r="I113">
            <v>2545.7157000000002</v>
          </cell>
          <cell r="J113">
            <v>0</v>
          </cell>
          <cell r="K113">
            <v>2545.7157000000002</v>
          </cell>
          <cell r="L113">
            <v>0.33</v>
          </cell>
          <cell r="M113">
            <v>2082.8583000000003</v>
          </cell>
          <cell r="N113">
            <v>0</v>
          </cell>
          <cell r="O113">
            <v>2082.8583000000003</v>
          </cell>
          <cell r="P113">
            <v>0.27</v>
          </cell>
          <cell r="Q113">
            <v>1928.5725</v>
          </cell>
          <cell r="R113">
            <v>0</v>
          </cell>
          <cell r="S113">
            <v>1928.5725</v>
          </cell>
          <cell r="T113">
            <v>0.25</v>
          </cell>
          <cell r="U113">
            <v>1157.1434999999999</v>
          </cell>
          <cell r="V113">
            <v>0</v>
          </cell>
          <cell r="W113">
            <v>1157.1434999999999</v>
          </cell>
          <cell r="X113">
            <v>0.15</v>
          </cell>
          <cell r="Y113">
            <v>0</v>
          </cell>
          <cell r="Z113">
            <v>0</v>
          </cell>
          <cell r="AA113">
            <v>0</v>
          </cell>
        </row>
        <row r="114">
          <cell r="A114" t="str">
            <v>2.1.1.4</v>
          </cell>
          <cell r="B114" t="str">
            <v>Capacitação em legislação, benefícios e gastos tributários</v>
          </cell>
          <cell r="D114">
            <v>43707</v>
          </cell>
          <cell r="E114">
            <v>0</v>
          </cell>
          <cell r="F114">
            <v>18714.29</v>
          </cell>
          <cell r="G114">
            <v>0</v>
          </cell>
          <cell r="H114">
            <v>18714.29</v>
          </cell>
          <cell r="I114">
            <v>9357.1450000000004</v>
          </cell>
          <cell r="J114">
            <v>0</v>
          </cell>
          <cell r="K114">
            <v>9357.1450000000004</v>
          </cell>
          <cell r="L114">
            <v>0.5</v>
          </cell>
          <cell r="M114">
            <v>9357.1450000000004</v>
          </cell>
          <cell r="N114">
            <v>0</v>
          </cell>
          <cell r="O114">
            <v>9357.1450000000004</v>
          </cell>
          <cell r="P114">
            <v>0.5</v>
          </cell>
          <cell r="Q114">
            <v>0</v>
          </cell>
          <cell r="R114">
            <v>0</v>
          </cell>
          <cell r="S114">
            <v>0</v>
          </cell>
          <cell r="T114">
            <v>0</v>
          </cell>
          <cell r="U114">
            <v>0</v>
          </cell>
          <cell r="V114">
            <v>0</v>
          </cell>
          <cell r="W114">
            <v>0</v>
          </cell>
          <cell r="X114">
            <v>0</v>
          </cell>
          <cell r="Y114">
            <v>0</v>
          </cell>
          <cell r="Z114">
            <v>0</v>
          </cell>
          <cell r="AA114">
            <v>0</v>
          </cell>
        </row>
        <row r="115">
          <cell r="A115" t="str">
            <v>2.1.2</v>
          </cell>
          <cell r="B115" t="str">
            <v>2.1.2 Sistema informatizado de Gestão de benefícios e incentivos fiscais</v>
          </cell>
          <cell r="D115">
            <v>43587</v>
          </cell>
          <cell r="E115">
            <v>0</v>
          </cell>
          <cell r="F115">
            <v>285714.28999999998</v>
          </cell>
          <cell r="G115">
            <v>0</v>
          </cell>
          <cell r="H115">
            <v>285714.28999999998</v>
          </cell>
          <cell r="I115">
            <v>28571.429</v>
          </cell>
          <cell r="J115">
            <v>0</v>
          </cell>
          <cell r="K115">
            <v>28571.429</v>
          </cell>
          <cell r="L115">
            <v>0.1</v>
          </cell>
          <cell r="M115">
            <v>57142.858</v>
          </cell>
          <cell r="N115">
            <v>0</v>
          </cell>
          <cell r="O115">
            <v>57142.858</v>
          </cell>
          <cell r="P115">
            <v>0.2</v>
          </cell>
          <cell r="Q115">
            <v>114285.716</v>
          </cell>
          <cell r="R115">
            <v>0</v>
          </cell>
          <cell r="S115">
            <v>114285.716</v>
          </cell>
          <cell r="T115">
            <v>0.4</v>
          </cell>
          <cell r="U115">
            <v>85714.286999999997</v>
          </cell>
          <cell r="V115">
            <v>0</v>
          </cell>
          <cell r="W115">
            <v>85714.286999999997</v>
          </cell>
          <cell r="X115">
            <v>0.3</v>
          </cell>
          <cell r="Y115">
            <v>0</v>
          </cell>
          <cell r="Z115">
            <v>0</v>
          </cell>
          <cell r="AA115">
            <v>0</v>
          </cell>
          <cell r="AB115">
            <v>0</v>
          </cell>
        </row>
        <row r="116">
          <cell r="A116" t="str">
            <v>2.1.2.1</v>
          </cell>
          <cell r="B116" t="str">
            <v>Sistema informatizado de Gestão de benefícios e incentivos fiscais, com apuração de impactos dos benefícios do ICMS, IPVA e ITCMD.</v>
          </cell>
          <cell r="D116">
            <v>43587</v>
          </cell>
          <cell r="E116">
            <v>0</v>
          </cell>
          <cell r="F116">
            <v>285714.28999999998</v>
          </cell>
          <cell r="G116">
            <v>0</v>
          </cell>
          <cell r="H116">
            <v>285714.28999999998</v>
          </cell>
          <cell r="I116">
            <v>28571.429</v>
          </cell>
          <cell r="J116">
            <v>0</v>
          </cell>
          <cell r="K116">
            <v>28571.429</v>
          </cell>
          <cell r="L116">
            <v>0.1</v>
          </cell>
          <cell r="M116">
            <v>57142.858</v>
          </cell>
          <cell r="N116">
            <v>0</v>
          </cell>
          <cell r="O116">
            <v>57142.858</v>
          </cell>
          <cell r="P116">
            <v>0.2</v>
          </cell>
          <cell r="Q116">
            <v>114285.716</v>
          </cell>
          <cell r="R116">
            <v>0</v>
          </cell>
          <cell r="S116">
            <v>114285.716</v>
          </cell>
          <cell r="T116">
            <v>0.4</v>
          </cell>
          <cell r="U116">
            <v>85714.286999999997</v>
          </cell>
          <cell r="V116">
            <v>0</v>
          </cell>
          <cell r="W116">
            <v>85714.286999999997</v>
          </cell>
          <cell r="X116">
            <v>0.3</v>
          </cell>
          <cell r="Y116">
            <v>0</v>
          </cell>
          <cell r="Z116">
            <v>0</v>
          </cell>
          <cell r="AA116">
            <v>0</v>
          </cell>
        </row>
        <row r="117">
          <cell r="A117" t="str">
            <v>2.1.3</v>
          </cell>
          <cell r="B117" t="str">
            <v>2.1.3 Definição de metodologia de estimativa do GAP fiscal;</v>
          </cell>
          <cell r="D117">
            <v>44318</v>
          </cell>
          <cell r="E117">
            <v>0</v>
          </cell>
          <cell r="F117">
            <v>107142.86</v>
          </cell>
          <cell r="G117">
            <v>0</v>
          </cell>
          <cell r="H117">
            <v>107142.86</v>
          </cell>
          <cell r="I117">
            <v>0</v>
          </cell>
          <cell r="J117">
            <v>0</v>
          </cell>
          <cell r="K117">
            <v>0</v>
          </cell>
          <cell r="L117">
            <v>0</v>
          </cell>
          <cell r="M117">
            <v>0</v>
          </cell>
          <cell r="N117">
            <v>0</v>
          </cell>
          <cell r="O117">
            <v>0</v>
          </cell>
          <cell r="P117">
            <v>0</v>
          </cell>
          <cell r="Q117">
            <v>42857.144</v>
          </cell>
          <cell r="R117">
            <v>0</v>
          </cell>
          <cell r="S117">
            <v>42857.144</v>
          </cell>
          <cell r="T117">
            <v>0.4</v>
          </cell>
          <cell r="U117">
            <v>64285.716</v>
          </cell>
          <cell r="V117">
            <v>0</v>
          </cell>
          <cell r="W117">
            <v>64285.716</v>
          </cell>
          <cell r="X117">
            <v>0.6</v>
          </cell>
          <cell r="Y117">
            <v>0</v>
          </cell>
          <cell r="Z117">
            <v>0</v>
          </cell>
          <cell r="AA117">
            <v>0</v>
          </cell>
          <cell r="AB117">
            <v>0</v>
          </cell>
        </row>
        <row r="118">
          <cell r="A118" t="str">
            <v>2.1.3.1</v>
          </cell>
          <cell r="B118" t="str">
            <v>Definição de metodologia de estimativa do GAP fiscal</v>
          </cell>
          <cell r="D118">
            <v>44318</v>
          </cell>
          <cell r="E118">
            <v>0</v>
          </cell>
          <cell r="F118">
            <v>107142.86</v>
          </cell>
          <cell r="G118">
            <v>0</v>
          </cell>
          <cell r="H118">
            <v>107142.86</v>
          </cell>
          <cell r="I118">
            <v>0</v>
          </cell>
          <cell r="J118">
            <v>0</v>
          </cell>
          <cell r="K118">
            <v>0</v>
          </cell>
          <cell r="L118">
            <v>0</v>
          </cell>
          <cell r="M118">
            <v>0</v>
          </cell>
          <cell r="N118">
            <v>0</v>
          </cell>
          <cell r="O118">
            <v>0</v>
          </cell>
          <cell r="Q118">
            <v>42857.144</v>
          </cell>
          <cell r="R118">
            <v>0</v>
          </cell>
          <cell r="S118">
            <v>42857.144</v>
          </cell>
          <cell r="T118">
            <v>0.4</v>
          </cell>
          <cell r="U118">
            <v>64285.716</v>
          </cell>
          <cell r="V118">
            <v>0</v>
          </cell>
          <cell r="W118">
            <v>64285.716</v>
          </cell>
          <cell r="X118">
            <v>0.6</v>
          </cell>
          <cell r="Y118">
            <v>0</v>
          </cell>
          <cell r="Z118">
            <v>0</v>
          </cell>
          <cell r="AA118">
            <v>0</v>
          </cell>
        </row>
        <row r="119">
          <cell r="A119" t="str">
            <v>2.2</v>
          </cell>
          <cell r="B119" t="str">
            <v>2.2   Modelo de fiscalización implantado</v>
          </cell>
          <cell r="D119">
            <v>43587</v>
          </cell>
          <cell r="E119">
            <v>0</v>
          </cell>
          <cell r="F119">
            <v>5835172.5420782464</v>
          </cell>
          <cell r="G119">
            <v>862256.04792175326</v>
          </cell>
          <cell r="H119">
            <v>6697428.5899999999</v>
          </cell>
          <cell r="I119">
            <v>2576868.5215049181</v>
          </cell>
          <cell r="J119">
            <v>225531.48449508174</v>
          </cell>
          <cell r="K119">
            <v>2802400.0060000001</v>
          </cell>
          <cell r="L119">
            <v>0.41842924763457612</v>
          </cell>
          <cell r="M119">
            <v>697255.56836269435</v>
          </cell>
          <cell r="N119">
            <v>437773.00563730556</v>
          </cell>
          <cell r="O119">
            <v>1135028.574</v>
          </cell>
          <cell r="P119">
            <v>0.16947229205171713</v>
          </cell>
          <cell r="Q119">
            <v>1343905.594210634</v>
          </cell>
          <cell r="R119">
            <v>198951.55778936594</v>
          </cell>
          <cell r="S119">
            <v>1542857.1519999998</v>
          </cell>
          <cell r="T119">
            <v>0.23036559946359947</v>
          </cell>
          <cell r="U119">
            <v>1217142.858</v>
          </cell>
          <cell r="V119">
            <v>0</v>
          </cell>
          <cell r="W119">
            <v>1217142.858</v>
          </cell>
          <cell r="X119">
            <v>0.18173286085010726</v>
          </cell>
          <cell r="Y119">
            <v>0</v>
          </cell>
          <cell r="Z119">
            <v>0</v>
          </cell>
          <cell r="AA119">
            <v>0</v>
          </cell>
          <cell r="AB119">
            <v>0</v>
          </cell>
        </row>
        <row r="120">
          <cell r="A120" t="str">
            <v>2.2.1</v>
          </cell>
          <cell r="B120" t="str">
            <v>2.2.1  Institucionalização do planejamento da ação  fiscal, com definição de metas e indicadores.</v>
          </cell>
          <cell r="D120">
            <v>43587</v>
          </cell>
          <cell r="E120">
            <v>0</v>
          </cell>
          <cell r="F120">
            <v>610218.49765697843</v>
          </cell>
          <cell r="G120">
            <v>464352.93234302138</v>
          </cell>
          <cell r="H120">
            <v>1074571.4299999997</v>
          </cell>
          <cell r="I120">
            <v>244087.3990627914</v>
          </cell>
          <cell r="J120">
            <v>185741.17293720855</v>
          </cell>
          <cell r="K120">
            <v>429828.57199999993</v>
          </cell>
          <cell r="L120">
            <v>0.4</v>
          </cell>
          <cell r="M120">
            <v>366131.09859418712</v>
          </cell>
          <cell r="N120">
            <v>278611.75940581283</v>
          </cell>
          <cell r="O120">
            <v>644742.85800000001</v>
          </cell>
          <cell r="P120">
            <v>0.6000000000000002</v>
          </cell>
          <cell r="Q120">
            <v>0</v>
          </cell>
          <cell r="R120">
            <v>0</v>
          </cell>
          <cell r="S120">
            <v>0</v>
          </cell>
          <cell r="T120">
            <v>0</v>
          </cell>
          <cell r="U120">
            <v>0</v>
          </cell>
          <cell r="V120">
            <v>0</v>
          </cell>
          <cell r="W120">
            <v>0</v>
          </cell>
          <cell r="X120">
            <v>0</v>
          </cell>
          <cell r="Y120">
            <v>0</v>
          </cell>
          <cell r="Z120">
            <v>0</v>
          </cell>
          <cell r="AA120">
            <v>0</v>
          </cell>
          <cell r="AB120">
            <v>0</v>
          </cell>
        </row>
        <row r="121">
          <cell r="A121" t="str">
            <v>2.2.1.1</v>
          </cell>
          <cell r="B121" t="str">
            <v>Sistema informatizado de controle e avaliação do planejamento e da ação fiscal</v>
          </cell>
          <cell r="D121">
            <v>43707</v>
          </cell>
          <cell r="E121">
            <v>0</v>
          </cell>
          <cell r="F121">
            <v>535932.77765697846</v>
          </cell>
          <cell r="G121">
            <v>464352.93234302138</v>
          </cell>
          <cell r="H121">
            <v>1000285.7099999998</v>
          </cell>
          <cell r="I121">
            <v>214373.1110627914</v>
          </cell>
          <cell r="J121">
            <v>185741.17293720855</v>
          </cell>
          <cell r="K121">
            <v>400114.28399999999</v>
          </cell>
          <cell r="L121">
            <v>0.4</v>
          </cell>
          <cell r="M121">
            <v>321559.66659418709</v>
          </cell>
          <cell r="N121">
            <v>278611.75940581283</v>
          </cell>
          <cell r="O121">
            <v>600171.42599999998</v>
          </cell>
          <cell r="P121">
            <v>0.6</v>
          </cell>
          <cell r="Q121">
            <v>0</v>
          </cell>
          <cell r="R121">
            <v>0</v>
          </cell>
          <cell r="S121">
            <v>0</v>
          </cell>
          <cell r="U121">
            <v>0</v>
          </cell>
          <cell r="V121">
            <v>0</v>
          </cell>
          <cell r="W121">
            <v>0</v>
          </cell>
          <cell r="Y121">
            <v>0</v>
          </cell>
          <cell r="Z121">
            <v>0</v>
          </cell>
          <cell r="AA121">
            <v>0</v>
          </cell>
        </row>
        <row r="122">
          <cell r="A122" t="str">
            <v>2.2.1.2</v>
          </cell>
          <cell r="B122" t="str">
            <v>Instrumento de fiscalização (malha, e etc)</v>
          </cell>
          <cell r="D122">
            <v>43587</v>
          </cell>
          <cell r="E122">
            <v>0</v>
          </cell>
          <cell r="F122">
            <v>17142.86</v>
          </cell>
          <cell r="G122">
            <v>0</v>
          </cell>
          <cell r="H122">
            <v>17142.86</v>
          </cell>
          <cell r="I122">
            <v>6857.1440000000002</v>
          </cell>
          <cell r="J122">
            <v>0</v>
          </cell>
          <cell r="K122">
            <v>6857.1440000000002</v>
          </cell>
          <cell r="L122">
            <v>0.4</v>
          </cell>
          <cell r="M122">
            <v>10285.716</v>
          </cell>
          <cell r="N122">
            <v>0</v>
          </cell>
          <cell r="O122">
            <v>10285.716</v>
          </cell>
          <cell r="P122">
            <v>0.6</v>
          </cell>
          <cell r="Q122">
            <v>0</v>
          </cell>
          <cell r="R122">
            <v>0</v>
          </cell>
          <cell r="S122">
            <v>0</v>
          </cell>
          <cell r="U122">
            <v>0</v>
          </cell>
          <cell r="V122">
            <v>0</v>
          </cell>
          <cell r="W122">
            <v>0</v>
          </cell>
          <cell r="Y122">
            <v>0</v>
          </cell>
          <cell r="Z122">
            <v>0</v>
          </cell>
          <cell r="AA122">
            <v>0</v>
          </cell>
        </row>
        <row r="123">
          <cell r="A123" t="str">
            <v>2.2.1.3</v>
          </cell>
          <cell r="B123" t="str">
            <v>Planejamento da Ação Fiscal- cons individual</v>
          </cell>
          <cell r="D123">
            <v>43587</v>
          </cell>
          <cell r="E123">
            <v>0</v>
          </cell>
          <cell r="F123">
            <v>57142.86</v>
          </cell>
          <cell r="G123">
            <v>0</v>
          </cell>
          <cell r="H123">
            <v>57142.86</v>
          </cell>
          <cell r="I123">
            <v>22857.144</v>
          </cell>
          <cell r="J123">
            <v>0</v>
          </cell>
          <cell r="K123">
            <v>22857.144</v>
          </cell>
          <cell r="L123">
            <v>0.4</v>
          </cell>
          <cell r="M123">
            <v>34285.716</v>
          </cell>
          <cell r="N123">
            <v>0</v>
          </cell>
          <cell r="O123">
            <v>34285.716</v>
          </cell>
          <cell r="P123">
            <v>0.6</v>
          </cell>
          <cell r="Q123">
            <v>0</v>
          </cell>
          <cell r="R123">
            <v>0</v>
          </cell>
          <cell r="S123">
            <v>0</v>
          </cell>
          <cell r="U123">
            <v>0</v>
          </cell>
          <cell r="V123">
            <v>0</v>
          </cell>
          <cell r="W123">
            <v>0</v>
          </cell>
          <cell r="Y123">
            <v>0</v>
          </cell>
          <cell r="Z123">
            <v>0</v>
          </cell>
          <cell r="AA123">
            <v>0</v>
          </cell>
        </row>
        <row r="124">
          <cell r="A124" t="str">
            <v>2.2.2</v>
          </cell>
          <cell r="B124" t="str">
            <v>2.2.2  Sistema de Monitoramento de Contribuintes .</v>
          </cell>
          <cell r="D124">
            <v>43707</v>
          </cell>
          <cell r="E124">
            <v>0</v>
          </cell>
          <cell r="F124">
            <v>470668.32442126801</v>
          </cell>
          <cell r="G124">
            <v>397903.11557873187</v>
          </cell>
          <cell r="H124">
            <v>868571.44</v>
          </cell>
          <cell r="I124">
            <v>47066.832442126812</v>
          </cell>
          <cell r="J124">
            <v>39790.311557873189</v>
          </cell>
          <cell r="K124">
            <v>86857.143999999986</v>
          </cell>
          <cell r="L124">
            <v>9.9999999999999992E-2</v>
          </cell>
          <cell r="M124">
            <v>188267.32976850722</v>
          </cell>
          <cell r="N124">
            <v>159161.24623149275</v>
          </cell>
          <cell r="O124">
            <v>347428.576</v>
          </cell>
          <cell r="P124">
            <v>0.4</v>
          </cell>
          <cell r="Q124">
            <v>235334.16221063401</v>
          </cell>
          <cell r="R124">
            <v>198951.55778936594</v>
          </cell>
          <cell r="S124">
            <v>434285.72</v>
          </cell>
          <cell r="T124">
            <v>0.5</v>
          </cell>
          <cell r="U124">
            <v>0</v>
          </cell>
          <cell r="V124">
            <v>0</v>
          </cell>
          <cell r="W124">
            <v>0</v>
          </cell>
          <cell r="X124">
            <v>0</v>
          </cell>
          <cell r="Y124">
            <v>0</v>
          </cell>
          <cell r="Z124">
            <v>0</v>
          </cell>
          <cell r="AA124">
            <v>0</v>
          </cell>
          <cell r="AB124">
            <v>0</v>
          </cell>
        </row>
        <row r="125">
          <cell r="A125" t="str">
            <v>2.2.2.1</v>
          </cell>
          <cell r="B125" t="str">
            <v xml:space="preserve">Sistema de Monitoramento de contribuintes </v>
          </cell>
          <cell r="D125">
            <v>43707</v>
          </cell>
          <cell r="E125">
            <v>0</v>
          </cell>
          <cell r="F125">
            <v>459239.74442126806</v>
          </cell>
          <cell r="G125">
            <v>397903.11557873187</v>
          </cell>
          <cell r="H125">
            <v>857142.85999999987</v>
          </cell>
          <cell r="I125">
            <v>45923.974442126811</v>
          </cell>
          <cell r="J125">
            <v>39790.311557873189</v>
          </cell>
          <cell r="K125">
            <v>85714.285999999993</v>
          </cell>
          <cell r="L125">
            <v>0.1</v>
          </cell>
          <cell r="M125">
            <v>183695.89776850725</v>
          </cell>
          <cell r="N125">
            <v>159161.24623149275</v>
          </cell>
          <cell r="O125">
            <v>342857.14399999997</v>
          </cell>
          <cell r="P125">
            <v>0.4</v>
          </cell>
          <cell r="Q125">
            <v>229619.87221063403</v>
          </cell>
          <cell r="R125">
            <v>198951.55778936594</v>
          </cell>
          <cell r="S125">
            <v>428571.42999999993</v>
          </cell>
          <cell r="T125">
            <v>0.5</v>
          </cell>
          <cell r="U125">
            <v>0</v>
          </cell>
          <cell r="V125">
            <v>0</v>
          </cell>
          <cell r="W125">
            <v>0</v>
          </cell>
          <cell r="Y125">
            <v>0</v>
          </cell>
          <cell r="Z125">
            <v>0</v>
          </cell>
          <cell r="AA125">
            <v>0</v>
          </cell>
        </row>
        <row r="126">
          <cell r="A126" t="str">
            <v>2.2.2.2</v>
          </cell>
          <cell r="B126" t="str">
            <v>Planejamento da Acao Fiscal</v>
          </cell>
          <cell r="D126">
            <v>43707</v>
          </cell>
          <cell r="E126">
            <v>0</v>
          </cell>
          <cell r="F126">
            <v>5714.29</v>
          </cell>
          <cell r="G126">
            <v>0</v>
          </cell>
          <cell r="H126">
            <v>5714.29</v>
          </cell>
          <cell r="I126">
            <v>0</v>
          </cell>
          <cell r="J126">
            <v>0</v>
          </cell>
          <cell r="K126">
            <v>0</v>
          </cell>
          <cell r="L126">
            <v>0</v>
          </cell>
          <cell r="M126">
            <v>2285.7159999999999</v>
          </cell>
          <cell r="N126">
            <v>0</v>
          </cell>
          <cell r="O126">
            <v>2285.7159999999999</v>
          </cell>
          <cell r="P126">
            <v>0.4</v>
          </cell>
          <cell r="Q126">
            <v>3428.5740000000001</v>
          </cell>
          <cell r="R126">
            <v>0</v>
          </cell>
          <cell r="S126">
            <v>3428.5740000000001</v>
          </cell>
          <cell r="T126">
            <v>0.6</v>
          </cell>
          <cell r="U126">
            <v>0</v>
          </cell>
          <cell r="V126">
            <v>0</v>
          </cell>
          <cell r="W126">
            <v>0</v>
          </cell>
          <cell r="X126">
            <v>0</v>
          </cell>
          <cell r="Y126">
            <v>0</v>
          </cell>
          <cell r="Z126">
            <v>0</v>
          </cell>
          <cell r="AA126">
            <v>0</v>
          </cell>
        </row>
        <row r="127">
          <cell r="A127" t="str">
            <v>2.2.2.3</v>
          </cell>
          <cell r="B127" t="str">
            <v>Moniotoramento de contribuintes</v>
          </cell>
          <cell r="D127">
            <v>43707</v>
          </cell>
          <cell r="E127">
            <v>0</v>
          </cell>
          <cell r="F127">
            <v>5714.29</v>
          </cell>
          <cell r="G127">
            <v>0</v>
          </cell>
          <cell r="H127">
            <v>5714.29</v>
          </cell>
          <cell r="I127">
            <v>1142.8579999999999</v>
          </cell>
          <cell r="J127">
            <v>0</v>
          </cell>
          <cell r="K127">
            <v>1142.8579999999999</v>
          </cell>
          <cell r="L127">
            <v>0.2</v>
          </cell>
          <cell r="M127">
            <v>2285.7159999999999</v>
          </cell>
          <cell r="N127">
            <v>0</v>
          </cell>
          <cell r="O127">
            <v>2285.7159999999999</v>
          </cell>
          <cell r="P127">
            <v>0.4</v>
          </cell>
          <cell r="Q127">
            <v>2285.7159999999999</v>
          </cell>
          <cell r="R127">
            <v>0</v>
          </cell>
          <cell r="S127">
            <v>2285.7159999999999</v>
          </cell>
          <cell r="T127">
            <v>0.4</v>
          </cell>
          <cell r="U127">
            <v>0</v>
          </cell>
          <cell r="V127">
            <v>0</v>
          </cell>
          <cell r="W127">
            <v>0</v>
          </cell>
          <cell r="X127">
            <v>0</v>
          </cell>
          <cell r="Y127">
            <v>0</v>
          </cell>
          <cell r="Z127">
            <v>0</v>
          </cell>
          <cell r="AA127">
            <v>0</v>
          </cell>
        </row>
        <row r="128">
          <cell r="A128" t="str">
            <v>2.2.3</v>
          </cell>
          <cell r="B128" t="str">
            <v>2.2.3 Aperfeiçoamento do Sistema de Comércio Exterior – SICEX e  integração ao Portal Único de Comércio Exterior .</v>
          </cell>
          <cell r="D128">
            <v>90</v>
          </cell>
          <cell r="E128">
            <v>0</v>
          </cell>
          <cell r="F128">
            <v>314285.71999999997</v>
          </cell>
          <cell r="G128">
            <v>0</v>
          </cell>
          <cell r="H128">
            <v>314285.71999999997</v>
          </cell>
          <cell r="I128">
            <v>0</v>
          </cell>
          <cell r="J128">
            <v>0</v>
          </cell>
          <cell r="K128">
            <v>0</v>
          </cell>
          <cell r="L128">
            <v>0</v>
          </cell>
          <cell r="M128">
            <v>0</v>
          </cell>
          <cell r="N128">
            <v>0</v>
          </cell>
          <cell r="O128">
            <v>0</v>
          </cell>
          <cell r="P128">
            <v>0</v>
          </cell>
          <cell r="Q128">
            <v>304000.00400000002</v>
          </cell>
          <cell r="R128">
            <v>0</v>
          </cell>
          <cell r="S128">
            <v>304000.00400000002</v>
          </cell>
          <cell r="T128">
            <v>0.96727272241322337</v>
          </cell>
          <cell r="U128">
            <v>10285.716</v>
          </cell>
          <cell r="V128">
            <v>0</v>
          </cell>
          <cell r="W128">
            <v>10285.716</v>
          </cell>
          <cell r="X128">
            <v>3.2727277586776772E-2</v>
          </cell>
          <cell r="Y128">
            <v>0</v>
          </cell>
          <cell r="Z128">
            <v>0</v>
          </cell>
          <cell r="AA128">
            <v>0</v>
          </cell>
          <cell r="AB128">
            <v>0</v>
          </cell>
        </row>
        <row r="129">
          <cell r="A129" t="str">
            <v>2.2.3.1</v>
          </cell>
          <cell r="B129" t="str">
            <v>Desenvolvimento do portal único e sua integração com o SICEX e bases de pagamento do ES</v>
          </cell>
          <cell r="D129">
            <v>43952</v>
          </cell>
          <cell r="E129">
            <v>0</v>
          </cell>
          <cell r="F129">
            <v>285714.28999999998</v>
          </cell>
          <cell r="G129">
            <v>0</v>
          </cell>
          <cell r="H129">
            <v>285714.28999999998</v>
          </cell>
          <cell r="I129">
            <v>0</v>
          </cell>
          <cell r="J129">
            <v>0</v>
          </cell>
          <cell r="K129">
            <v>0</v>
          </cell>
          <cell r="L129">
            <v>0</v>
          </cell>
          <cell r="M129">
            <v>0</v>
          </cell>
          <cell r="N129">
            <v>0</v>
          </cell>
          <cell r="O129">
            <v>0</v>
          </cell>
          <cell r="Q129">
            <v>285714.28999999998</v>
          </cell>
          <cell r="R129">
            <v>0</v>
          </cell>
          <cell r="S129">
            <v>285714.28999999998</v>
          </cell>
          <cell r="T129">
            <v>1</v>
          </cell>
          <cell r="U129">
            <v>0</v>
          </cell>
          <cell r="V129">
            <v>0</v>
          </cell>
          <cell r="W129">
            <v>0</v>
          </cell>
          <cell r="Y129">
            <v>0</v>
          </cell>
          <cell r="Z129">
            <v>0</v>
          </cell>
          <cell r="AA129">
            <v>0</v>
          </cell>
        </row>
        <row r="130">
          <cell r="A130" t="str">
            <v>2.2.3.2</v>
          </cell>
          <cell r="B130" t="str">
            <v>Visita técnica</v>
          </cell>
          <cell r="D130">
            <v>90</v>
          </cell>
          <cell r="E130">
            <v>0</v>
          </cell>
          <cell r="F130">
            <v>17142.86</v>
          </cell>
          <cell r="G130">
            <v>0</v>
          </cell>
          <cell r="H130">
            <v>17142.86</v>
          </cell>
          <cell r="I130">
            <v>0</v>
          </cell>
          <cell r="J130">
            <v>0</v>
          </cell>
          <cell r="K130">
            <v>0</v>
          </cell>
          <cell r="L130">
            <v>0</v>
          </cell>
          <cell r="M130">
            <v>0</v>
          </cell>
          <cell r="N130">
            <v>0</v>
          </cell>
          <cell r="O130">
            <v>0</v>
          </cell>
          <cell r="Q130">
            <v>6857.1440000000002</v>
          </cell>
          <cell r="R130">
            <v>0</v>
          </cell>
          <cell r="S130">
            <v>6857.1440000000002</v>
          </cell>
          <cell r="T130">
            <v>0.4</v>
          </cell>
          <cell r="U130">
            <v>10285.716</v>
          </cell>
          <cell r="V130">
            <v>0</v>
          </cell>
          <cell r="W130">
            <v>10285.716</v>
          </cell>
          <cell r="X130">
            <v>0.6</v>
          </cell>
          <cell r="Y130">
            <v>0</v>
          </cell>
          <cell r="Z130">
            <v>0</v>
          </cell>
          <cell r="AA130">
            <v>0</v>
          </cell>
        </row>
        <row r="131">
          <cell r="A131" t="str">
            <v>2.2.3.3</v>
          </cell>
          <cell r="B131" t="str">
            <v>Treinamento em Comercio Exterior</v>
          </cell>
          <cell r="D131">
            <v>44318</v>
          </cell>
          <cell r="E131">
            <v>0</v>
          </cell>
          <cell r="F131">
            <v>11428.57</v>
          </cell>
          <cell r="G131">
            <v>0</v>
          </cell>
          <cell r="H131">
            <v>11428.57</v>
          </cell>
          <cell r="I131">
            <v>0</v>
          </cell>
          <cell r="J131">
            <v>0</v>
          </cell>
          <cell r="K131">
            <v>0</v>
          </cell>
          <cell r="L131">
            <v>0</v>
          </cell>
          <cell r="M131">
            <v>0</v>
          </cell>
          <cell r="N131">
            <v>0</v>
          </cell>
          <cell r="O131">
            <v>0</v>
          </cell>
          <cell r="Q131">
            <v>11428.57</v>
          </cell>
          <cell r="R131">
            <v>0</v>
          </cell>
          <cell r="S131">
            <v>11428.57</v>
          </cell>
          <cell r="T131">
            <v>1</v>
          </cell>
          <cell r="U131">
            <v>0</v>
          </cell>
          <cell r="V131">
            <v>0</v>
          </cell>
          <cell r="W131">
            <v>0</v>
          </cell>
          <cell r="Y131">
            <v>0</v>
          </cell>
          <cell r="Z131">
            <v>0</v>
          </cell>
          <cell r="AA131">
            <v>0</v>
          </cell>
        </row>
        <row r="132">
          <cell r="A132" t="str">
            <v>2.2.4</v>
          </cell>
          <cell r="B132" t="str">
            <v>2.2.4 Tratamento de Dados e Armazenamento</v>
          </cell>
          <cell r="D132">
            <v>90</v>
          </cell>
          <cell r="E132">
            <v>0</v>
          </cell>
          <cell r="F132">
            <v>4440000</v>
          </cell>
          <cell r="G132">
            <v>0</v>
          </cell>
          <cell r="H132">
            <v>4440000</v>
          </cell>
          <cell r="I132">
            <v>2285714.29</v>
          </cell>
          <cell r="J132">
            <v>0</v>
          </cell>
          <cell r="K132">
            <v>2285714.29</v>
          </cell>
          <cell r="L132">
            <v>0.5148005157657658</v>
          </cell>
          <cell r="M132">
            <v>142857.14000000001</v>
          </cell>
          <cell r="N132">
            <v>0</v>
          </cell>
          <cell r="O132">
            <v>142857.14000000001</v>
          </cell>
          <cell r="P132">
            <v>3.2175031531531534E-2</v>
          </cell>
          <cell r="Q132">
            <v>804571.42799999996</v>
          </cell>
          <cell r="R132">
            <v>0</v>
          </cell>
          <cell r="S132">
            <v>804571.42799999996</v>
          </cell>
          <cell r="T132">
            <v>0.18120978108108107</v>
          </cell>
          <cell r="U132">
            <v>1206857.142</v>
          </cell>
          <cell r="V132">
            <v>0</v>
          </cell>
          <cell r="W132">
            <v>1206857.142</v>
          </cell>
          <cell r="X132">
            <v>0.2718146716216216</v>
          </cell>
          <cell r="Y132">
            <v>0</v>
          </cell>
          <cell r="Z132">
            <v>0</v>
          </cell>
          <cell r="AA132">
            <v>0</v>
          </cell>
          <cell r="AB132">
            <v>0</v>
          </cell>
        </row>
        <row r="133">
          <cell r="A133" t="str">
            <v>2.2.4.1</v>
          </cell>
          <cell r="B133" t="str">
            <v>Modelo de Big Data a ser implantado</v>
          </cell>
          <cell r="D133">
            <v>90</v>
          </cell>
          <cell r="E133">
            <v>0</v>
          </cell>
          <cell r="F133">
            <v>142857.14000000001</v>
          </cell>
          <cell r="G133">
            <v>0</v>
          </cell>
          <cell r="H133">
            <v>142857.14000000001</v>
          </cell>
          <cell r="I133">
            <v>0</v>
          </cell>
          <cell r="J133">
            <v>0</v>
          </cell>
          <cell r="K133">
            <v>0</v>
          </cell>
          <cell r="L133">
            <v>0</v>
          </cell>
          <cell r="M133">
            <v>142857.14000000001</v>
          </cell>
          <cell r="N133">
            <v>0</v>
          </cell>
          <cell r="O133">
            <v>142857.14000000001</v>
          </cell>
          <cell r="P133">
            <v>1</v>
          </cell>
          <cell r="Q133">
            <v>0</v>
          </cell>
          <cell r="R133">
            <v>0</v>
          </cell>
          <cell r="S133">
            <v>0</v>
          </cell>
          <cell r="T133">
            <v>0</v>
          </cell>
          <cell r="U133">
            <v>0</v>
          </cell>
          <cell r="V133">
            <v>0</v>
          </cell>
          <cell r="W133">
            <v>0</v>
          </cell>
          <cell r="Y133">
            <v>0</v>
          </cell>
          <cell r="Z133">
            <v>0</v>
          </cell>
          <cell r="AA133">
            <v>0</v>
          </cell>
        </row>
        <row r="134">
          <cell r="A134" t="str">
            <v>2.2.4.2</v>
          </cell>
          <cell r="B134" t="str">
            <v>Sistema de BIG DATA</v>
          </cell>
          <cell r="D134">
            <v>90</v>
          </cell>
          <cell r="E134">
            <v>0</v>
          </cell>
          <cell r="F134">
            <v>2000000</v>
          </cell>
          <cell r="G134">
            <v>0</v>
          </cell>
          <cell r="H134">
            <v>2000000</v>
          </cell>
          <cell r="I134">
            <v>0</v>
          </cell>
          <cell r="J134">
            <v>0</v>
          </cell>
          <cell r="K134">
            <v>0</v>
          </cell>
          <cell r="L134">
            <v>0</v>
          </cell>
          <cell r="M134">
            <v>0</v>
          </cell>
          <cell r="N134">
            <v>0</v>
          </cell>
          <cell r="O134">
            <v>0</v>
          </cell>
          <cell r="Q134">
            <v>800000</v>
          </cell>
          <cell r="R134">
            <v>0</v>
          </cell>
          <cell r="S134">
            <v>800000</v>
          </cell>
          <cell r="T134">
            <v>0.4</v>
          </cell>
          <cell r="U134">
            <v>1200000</v>
          </cell>
          <cell r="V134">
            <v>0</v>
          </cell>
          <cell r="W134">
            <v>1200000</v>
          </cell>
          <cell r="X134">
            <v>0.6</v>
          </cell>
          <cell r="Y134">
            <v>0</v>
          </cell>
          <cell r="Z134">
            <v>0</v>
          </cell>
          <cell r="AA134">
            <v>0</v>
          </cell>
        </row>
        <row r="135">
          <cell r="A135" t="str">
            <v>2.2.4.3</v>
          </cell>
          <cell r="B135" t="str">
            <v>Storage</v>
          </cell>
          <cell r="D135">
            <v>43587</v>
          </cell>
          <cell r="E135">
            <v>0</v>
          </cell>
          <cell r="F135">
            <v>2285714.29</v>
          </cell>
          <cell r="G135">
            <v>0</v>
          </cell>
          <cell r="H135">
            <v>2285714.29</v>
          </cell>
          <cell r="I135">
            <v>2285714.29</v>
          </cell>
          <cell r="J135">
            <v>0</v>
          </cell>
          <cell r="K135">
            <v>2285714.29</v>
          </cell>
          <cell r="L135">
            <v>1</v>
          </cell>
          <cell r="M135">
            <v>0</v>
          </cell>
          <cell r="N135">
            <v>0</v>
          </cell>
          <cell r="O135">
            <v>0</v>
          </cell>
          <cell r="Q135">
            <v>0</v>
          </cell>
          <cell r="R135">
            <v>0</v>
          </cell>
          <cell r="S135">
            <v>0</v>
          </cell>
          <cell r="T135">
            <v>0</v>
          </cell>
          <cell r="U135">
            <v>0</v>
          </cell>
          <cell r="V135">
            <v>0</v>
          </cell>
          <cell r="W135">
            <v>0</v>
          </cell>
          <cell r="Y135">
            <v>0</v>
          </cell>
          <cell r="Z135">
            <v>0</v>
          </cell>
          <cell r="AA135">
            <v>0</v>
          </cell>
        </row>
        <row r="136">
          <cell r="A136" t="str">
            <v>2.2.4.4</v>
          </cell>
          <cell r="B136" t="str">
            <v>Capacitação para trabalhar com Big Data</v>
          </cell>
          <cell r="D136">
            <v>90</v>
          </cell>
          <cell r="E136">
            <v>0</v>
          </cell>
          <cell r="F136">
            <v>11428.57</v>
          </cell>
          <cell r="G136">
            <v>0</v>
          </cell>
          <cell r="H136">
            <v>11428.57</v>
          </cell>
          <cell r="I136">
            <v>0</v>
          </cell>
          <cell r="J136">
            <v>0</v>
          </cell>
          <cell r="K136">
            <v>0</v>
          </cell>
          <cell r="L136">
            <v>0</v>
          </cell>
          <cell r="M136">
            <v>0</v>
          </cell>
          <cell r="N136">
            <v>0</v>
          </cell>
          <cell r="O136">
            <v>0</v>
          </cell>
          <cell r="Q136">
            <v>4571.4279999999999</v>
          </cell>
          <cell r="R136">
            <v>0</v>
          </cell>
          <cell r="S136">
            <v>4571.4279999999999</v>
          </cell>
          <cell r="T136">
            <v>0.4</v>
          </cell>
          <cell r="U136">
            <v>6857.1419999999998</v>
          </cell>
          <cell r="V136">
            <v>0</v>
          </cell>
          <cell r="W136">
            <v>6857.1419999999998</v>
          </cell>
          <cell r="X136">
            <v>0.6</v>
          </cell>
          <cell r="Y136">
            <v>0</v>
          </cell>
          <cell r="Z136">
            <v>0</v>
          </cell>
          <cell r="AA136">
            <v>0</v>
          </cell>
        </row>
        <row r="137">
          <cell r="A137" t="str">
            <v>2.3</v>
          </cell>
          <cell r="B137" t="str">
            <v>2.3   Proceso electrónico del contencioso implantado</v>
          </cell>
          <cell r="D137">
            <v>90</v>
          </cell>
          <cell r="E137">
            <v>0</v>
          </cell>
          <cell r="F137">
            <v>1683428.57</v>
          </cell>
          <cell r="G137">
            <v>0</v>
          </cell>
          <cell r="H137">
            <v>1683428.57</v>
          </cell>
          <cell r="I137">
            <v>216862.85609999998</v>
          </cell>
          <cell r="J137">
            <v>0</v>
          </cell>
          <cell r="K137">
            <v>216862.85609999998</v>
          </cell>
          <cell r="L137">
            <v>0.12882213119384089</v>
          </cell>
          <cell r="M137">
            <v>409365.71389999997</v>
          </cell>
          <cell r="N137">
            <v>0</v>
          </cell>
          <cell r="O137">
            <v>409365.71389999997</v>
          </cell>
          <cell r="P137">
            <v>0.24317379495347399</v>
          </cell>
          <cell r="Q137">
            <v>1053514.2864999999</v>
          </cell>
          <cell r="R137">
            <v>0</v>
          </cell>
          <cell r="S137">
            <v>1053514.2864999999</v>
          </cell>
          <cell r="T137">
            <v>0.62581466494892612</v>
          </cell>
          <cell r="U137">
            <v>3685.7134999999998</v>
          </cell>
          <cell r="V137">
            <v>0</v>
          </cell>
          <cell r="W137">
            <v>3685.7134999999998</v>
          </cell>
          <cell r="X137">
            <v>2.1894089037588329E-3</v>
          </cell>
          <cell r="Y137">
            <v>0</v>
          </cell>
          <cell r="Z137">
            <v>0</v>
          </cell>
          <cell r="AA137">
            <v>0</v>
          </cell>
          <cell r="AB137">
            <v>0</v>
          </cell>
        </row>
        <row r="138">
          <cell r="A138" t="str">
            <v>2.3.1</v>
          </cell>
          <cell r="B138" t="str">
            <v>2.3.1 Automação do Processo Eletrônico</v>
          </cell>
          <cell r="D138">
            <v>90</v>
          </cell>
          <cell r="E138">
            <v>0</v>
          </cell>
          <cell r="F138">
            <v>1683428.57</v>
          </cell>
          <cell r="G138">
            <v>0</v>
          </cell>
          <cell r="H138">
            <v>1683428.57</v>
          </cell>
          <cell r="I138">
            <v>216862.85609999998</v>
          </cell>
          <cell r="J138">
            <v>0</v>
          </cell>
          <cell r="K138">
            <v>216862.85609999998</v>
          </cell>
          <cell r="L138">
            <v>0.12882213119384089</v>
          </cell>
          <cell r="M138">
            <v>409365.71389999997</v>
          </cell>
          <cell r="N138">
            <v>0</v>
          </cell>
          <cell r="O138">
            <v>409365.71389999997</v>
          </cell>
          <cell r="P138">
            <v>0.24317379495347399</v>
          </cell>
          <cell r="Q138">
            <v>1053514.2864999999</v>
          </cell>
          <cell r="R138">
            <v>0</v>
          </cell>
          <cell r="S138">
            <v>1053514.2864999999</v>
          </cell>
          <cell r="T138">
            <v>0.62581466494892612</v>
          </cell>
          <cell r="U138">
            <v>3685.7134999999998</v>
          </cell>
          <cell r="V138">
            <v>0</v>
          </cell>
          <cell r="W138">
            <v>3685.7134999999998</v>
          </cell>
          <cell r="X138">
            <v>2.1894089037588329E-3</v>
          </cell>
          <cell r="Y138">
            <v>0</v>
          </cell>
          <cell r="Z138">
            <v>0</v>
          </cell>
          <cell r="AA138">
            <v>0</v>
          </cell>
          <cell r="AB138">
            <v>0</v>
          </cell>
        </row>
        <row r="139">
          <cell r="A139" t="str">
            <v>2.3.1.1</v>
          </cell>
          <cell r="B139" t="str">
            <v xml:space="preserve">Instalação de licenças de Sistema de Captura de Documento Desktop </v>
          </cell>
          <cell r="D139">
            <v>43707</v>
          </cell>
          <cell r="E139">
            <v>0</v>
          </cell>
          <cell r="F139">
            <v>53142.86</v>
          </cell>
          <cell r="G139">
            <v>0</v>
          </cell>
          <cell r="H139">
            <v>53142.86</v>
          </cell>
          <cell r="I139">
            <v>0</v>
          </cell>
          <cell r="J139">
            <v>0</v>
          </cell>
          <cell r="K139">
            <v>0</v>
          </cell>
          <cell r="L139">
            <v>0</v>
          </cell>
          <cell r="M139">
            <v>15942.858</v>
          </cell>
          <cell r="N139">
            <v>0</v>
          </cell>
          <cell r="O139">
            <v>15942.858</v>
          </cell>
          <cell r="P139">
            <v>0.3</v>
          </cell>
          <cell r="Q139">
            <v>37200.002</v>
          </cell>
          <cell r="R139">
            <v>0</v>
          </cell>
          <cell r="S139">
            <v>37200.002</v>
          </cell>
          <cell r="T139">
            <v>0.7</v>
          </cell>
          <cell r="U139">
            <v>0</v>
          </cell>
          <cell r="V139">
            <v>0</v>
          </cell>
          <cell r="W139">
            <v>0</v>
          </cell>
          <cell r="Y139">
            <v>0</v>
          </cell>
          <cell r="Z139">
            <v>0</v>
          </cell>
          <cell r="AA139">
            <v>0</v>
          </cell>
        </row>
        <row r="140">
          <cell r="A140" t="str">
            <v>2.3.1.2</v>
          </cell>
          <cell r="B140" t="str">
            <v xml:space="preserve">Levantamento de requisitos funcionais </v>
          </cell>
          <cell r="D140">
            <v>43587</v>
          </cell>
          <cell r="E140">
            <v>0</v>
          </cell>
          <cell r="F140">
            <v>15428.57</v>
          </cell>
          <cell r="G140">
            <v>0</v>
          </cell>
          <cell r="H140">
            <v>15428.57</v>
          </cell>
          <cell r="I140">
            <v>5091.4281000000001</v>
          </cell>
          <cell r="J140">
            <v>0</v>
          </cell>
          <cell r="K140">
            <v>5091.4281000000001</v>
          </cell>
          <cell r="L140">
            <v>0.33</v>
          </cell>
          <cell r="M140">
            <v>4165.7139000000006</v>
          </cell>
          <cell r="N140">
            <v>0</v>
          </cell>
          <cell r="O140">
            <v>4165.7139000000006</v>
          </cell>
          <cell r="P140">
            <v>0.27</v>
          </cell>
          <cell r="Q140">
            <v>3857.1424999999999</v>
          </cell>
          <cell r="R140">
            <v>0</v>
          </cell>
          <cell r="S140">
            <v>3857.1424999999999</v>
          </cell>
          <cell r="T140">
            <v>0.25</v>
          </cell>
          <cell r="U140">
            <v>2314.2855</v>
          </cell>
          <cell r="V140">
            <v>0</v>
          </cell>
          <cell r="W140">
            <v>2314.2855</v>
          </cell>
          <cell r="X140">
            <v>0.15</v>
          </cell>
          <cell r="Y140">
            <v>0</v>
          </cell>
          <cell r="Z140">
            <v>0</v>
          </cell>
          <cell r="AA140">
            <v>0</v>
          </cell>
        </row>
        <row r="141">
          <cell r="A141" t="str">
            <v>2.3.1.3</v>
          </cell>
          <cell r="B141" t="str">
            <v>Sistema automatizado de processo eletrônico com workflow</v>
          </cell>
          <cell r="D141">
            <v>43707</v>
          </cell>
          <cell r="E141">
            <v>0</v>
          </cell>
          <cell r="F141">
            <v>1428571.43</v>
          </cell>
          <cell r="G141">
            <v>0</v>
          </cell>
          <cell r="H141">
            <v>1428571.43</v>
          </cell>
          <cell r="I141">
            <v>142857.14300000001</v>
          </cell>
          <cell r="J141">
            <v>0</v>
          </cell>
          <cell r="K141">
            <v>142857.14300000001</v>
          </cell>
          <cell r="L141">
            <v>0.1</v>
          </cell>
          <cell r="M141">
            <v>285714.28600000002</v>
          </cell>
          <cell r="N141">
            <v>0</v>
          </cell>
          <cell r="O141">
            <v>285714.28600000002</v>
          </cell>
          <cell r="P141">
            <v>0.2</v>
          </cell>
          <cell r="Q141">
            <v>1000000.0009999999</v>
          </cell>
          <cell r="R141">
            <v>0</v>
          </cell>
          <cell r="S141">
            <v>1000000.0009999999</v>
          </cell>
          <cell r="T141">
            <v>0.7</v>
          </cell>
          <cell r="U141">
            <v>0</v>
          </cell>
          <cell r="V141">
            <v>0</v>
          </cell>
          <cell r="W141">
            <v>0</v>
          </cell>
          <cell r="Y141">
            <v>0</v>
          </cell>
          <cell r="Z141">
            <v>0</v>
          </cell>
          <cell r="AA141">
            <v>0</v>
          </cell>
        </row>
        <row r="142">
          <cell r="A142" t="str">
            <v>2.3.1.4</v>
          </cell>
          <cell r="B142" t="str">
            <v>Visita técnica</v>
          </cell>
          <cell r="D142">
            <v>90</v>
          </cell>
          <cell r="E142">
            <v>0</v>
          </cell>
          <cell r="F142">
            <v>3428.57</v>
          </cell>
          <cell r="G142">
            <v>0</v>
          </cell>
          <cell r="H142">
            <v>3428.57</v>
          </cell>
          <cell r="I142">
            <v>342.85700000000003</v>
          </cell>
          <cell r="J142">
            <v>0</v>
          </cell>
          <cell r="K142">
            <v>342.85700000000003</v>
          </cell>
          <cell r="L142">
            <v>0.1</v>
          </cell>
          <cell r="M142">
            <v>685.71400000000006</v>
          </cell>
          <cell r="N142">
            <v>0</v>
          </cell>
          <cell r="O142">
            <v>685.71400000000006</v>
          </cell>
          <cell r="P142">
            <v>0.2</v>
          </cell>
          <cell r="Q142">
            <v>1028.5709999999999</v>
          </cell>
          <cell r="R142">
            <v>0</v>
          </cell>
          <cell r="S142">
            <v>1028.5709999999999</v>
          </cell>
          <cell r="T142">
            <v>0.3</v>
          </cell>
          <cell r="U142">
            <v>1371.4280000000001</v>
          </cell>
          <cell r="V142">
            <v>0</v>
          </cell>
          <cell r="W142">
            <v>1371.4280000000001</v>
          </cell>
          <cell r="X142">
            <v>0.4</v>
          </cell>
          <cell r="Y142">
            <v>0</v>
          </cell>
          <cell r="Z142">
            <v>0</v>
          </cell>
          <cell r="AA142">
            <v>0</v>
          </cell>
          <cell r="AB142">
            <v>0</v>
          </cell>
        </row>
        <row r="143">
          <cell r="A143" t="str">
            <v>2.3.1.5</v>
          </cell>
          <cell r="B143" t="str">
            <v>Capacitação em sistema de processo eletrônico</v>
          </cell>
          <cell r="D143">
            <v>44318</v>
          </cell>
          <cell r="E143">
            <v>0</v>
          </cell>
          <cell r="F143">
            <v>11428.57</v>
          </cell>
          <cell r="G143">
            <v>0</v>
          </cell>
          <cell r="H143">
            <v>11428.57</v>
          </cell>
          <cell r="I143">
            <v>0</v>
          </cell>
          <cell r="J143">
            <v>0</v>
          </cell>
          <cell r="K143">
            <v>0</v>
          </cell>
          <cell r="L143">
            <v>0</v>
          </cell>
          <cell r="M143">
            <v>0</v>
          </cell>
          <cell r="N143">
            <v>0</v>
          </cell>
          <cell r="O143">
            <v>0</v>
          </cell>
          <cell r="P143">
            <v>0</v>
          </cell>
          <cell r="Q143">
            <v>11428.57</v>
          </cell>
          <cell r="R143">
            <v>0</v>
          </cell>
          <cell r="S143">
            <v>11428.57</v>
          </cell>
          <cell r="T143">
            <v>1</v>
          </cell>
          <cell r="U143">
            <v>0</v>
          </cell>
          <cell r="V143">
            <v>0</v>
          </cell>
          <cell r="W143">
            <v>0</v>
          </cell>
          <cell r="Y143">
            <v>0</v>
          </cell>
          <cell r="Z143">
            <v>0</v>
          </cell>
          <cell r="AA143">
            <v>0</v>
          </cell>
        </row>
        <row r="144">
          <cell r="A144" t="str">
            <v>2.3.1.6</v>
          </cell>
          <cell r="B144" t="str">
            <v>Revisão e ajuste da legislação com ferramenta de busca</v>
          </cell>
          <cell r="D144">
            <v>43707</v>
          </cell>
          <cell r="E144">
            <v>0</v>
          </cell>
          <cell r="F144">
            <v>171428.57</v>
          </cell>
          <cell r="G144">
            <v>0</v>
          </cell>
          <cell r="H144">
            <v>171428.57</v>
          </cell>
          <cell r="I144">
            <v>68571.428</v>
          </cell>
          <cell r="J144">
            <v>0</v>
          </cell>
          <cell r="K144">
            <v>68571.428</v>
          </cell>
          <cell r="L144">
            <v>0.4</v>
          </cell>
          <cell r="M144">
            <v>102857.14200000001</v>
          </cell>
          <cell r="N144">
            <v>0</v>
          </cell>
          <cell r="O144">
            <v>102857.14200000001</v>
          </cell>
          <cell r="P144">
            <v>0.6</v>
          </cell>
          <cell r="Q144">
            <v>0</v>
          </cell>
          <cell r="R144">
            <v>0</v>
          </cell>
          <cell r="S144">
            <v>0</v>
          </cell>
          <cell r="T144">
            <v>0</v>
          </cell>
          <cell r="U144">
            <v>0</v>
          </cell>
          <cell r="V144">
            <v>0</v>
          </cell>
          <cell r="W144">
            <v>0</v>
          </cell>
          <cell r="Y144">
            <v>0</v>
          </cell>
          <cell r="Z144">
            <v>0</v>
          </cell>
          <cell r="AA144">
            <v>0</v>
          </cell>
        </row>
        <row r="145">
          <cell r="A145" t="str">
            <v>2.4</v>
          </cell>
          <cell r="B145" t="str">
            <v>2.4   Sistema de atención a los contribuyentes implantado</v>
          </cell>
          <cell r="D145">
            <v>90</v>
          </cell>
          <cell r="E145">
            <v>0</v>
          </cell>
          <cell r="F145">
            <v>890857.15</v>
          </cell>
          <cell r="G145">
            <v>0</v>
          </cell>
          <cell r="H145">
            <v>890857.15</v>
          </cell>
          <cell r="I145">
            <v>0</v>
          </cell>
          <cell r="J145">
            <v>0</v>
          </cell>
          <cell r="K145">
            <v>0</v>
          </cell>
          <cell r="L145">
            <v>0</v>
          </cell>
          <cell r="M145">
            <v>354285.71600000001</v>
          </cell>
          <cell r="N145">
            <v>0</v>
          </cell>
          <cell r="O145">
            <v>354285.71600000001</v>
          </cell>
          <cell r="P145">
            <v>0.39769082618913704</v>
          </cell>
          <cell r="Q145">
            <v>536571.43399999989</v>
          </cell>
          <cell r="R145">
            <v>0</v>
          </cell>
          <cell r="S145">
            <v>536571.43399999989</v>
          </cell>
          <cell r="T145">
            <v>0.6023091738108628</v>
          </cell>
          <cell r="U145">
            <v>0</v>
          </cell>
          <cell r="V145">
            <v>0</v>
          </cell>
          <cell r="W145">
            <v>0</v>
          </cell>
          <cell r="X145">
            <v>0</v>
          </cell>
          <cell r="Y145">
            <v>0</v>
          </cell>
          <cell r="Z145">
            <v>0</v>
          </cell>
          <cell r="AA145">
            <v>0</v>
          </cell>
          <cell r="AB145">
            <v>0</v>
          </cell>
        </row>
        <row r="146">
          <cell r="A146" t="str">
            <v>2.4.1</v>
          </cell>
          <cell r="B146" t="str">
            <v xml:space="preserve">2.4.1 Solução integrada de inteligência artificial para atendimento eletrônico ao contibuinte </v>
          </cell>
          <cell r="D146">
            <v>90</v>
          </cell>
          <cell r="E146">
            <v>0</v>
          </cell>
          <cell r="F146">
            <v>890857.15</v>
          </cell>
          <cell r="G146">
            <v>0</v>
          </cell>
          <cell r="H146">
            <v>890857.15</v>
          </cell>
          <cell r="I146">
            <v>0</v>
          </cell>
          <cell r="J146">
            <v>0</v>
          </cell>
          <cell r="K146">
            <v>0</v>
          </cell>
          <cell r="L146">
            <v>0</v>
          </cell>
          <cell r="M146">
            <v>354285.71600000001</v>
          </cell>
          <cell r="N146">
            <v>0</v>
          </cell>
          <cell r="O146">
            <v>354285.71600000001</v>
          </cell>
          <cell r="P146">
            <v>0.39769082618913704</v>
          </cell>
          <cell r="Q146">
            <v>536571.43399999989</v>
          </cell>
          <cell r="R146">
            <v>0</v>
          </cell>
          <cell r="S146">
            <v>536571.43399999989</v>
          </cell>
          <cell r="T146">
            <v>0.6023091738108628</v>
          </cell>
          <cell r="U146">
            <v>0</v>
          </cell>
          <cell r="V146">
            <v>0</v>
          </cell>
          <cell r="W146">
            <v>0</v>
          </cell>
          <cell r="X146">
            <v>0</v>
          </cell>
          <cell r="Y146">
            <v>0</v>
          </cell>
          <cell r="Z146">
            <v>0</v>
          </cell>
          <cell r="AA146">
            <v>0</v>
          </cell>
          <cell r="AB146">
            <v>0</v>
          </cell>
        </row>
        <row r="147">
          <cell r="A147" t="str">
            <v>2.4.1.1</v>
          </cell>
          <cell r="B147" t="str">
            <v>Desenvolver e implementar solução integrada de inteligência artificial para atendimento eletrônico ao contibuinte  na SEFAZ. (solução de computação  cognitiva)</v>
          </cell>
          <cell r="D147">
            <v>43952</v>
          </cell>
          <cell r="E147">
            <v>0</v>
          </cell>
          <cell r="F147">
            <v>857142.86</v>
          </cell>
          <cell r="G147">
            <v>0</v>
          </cell>
          <cell r="H147">
            <v>857142.86</v>
          </cell>
          <cell r="I147">
            <v>0</v>
          </cell>
          <cell r="J147">
            <v>0</v>
          </cell>
          <cell r="K147">
            <v>0</v>
          </cell>
          <cell r="L147">
            <v>0</v>
          </cell>
          <cell r="M147">
            <v>342857.14400000003</v>
          </cell>
          <cell r="N147">
            <v>0</v>
          </cell>
          <cell r="O147">
            <v>342857.14400000003</v>
          </cell>
          <cell r="P147">
            <v>0.4</v>
          </cell>
          <cell r="Q147">
            <v>514285.71599999996</v>
          </cell>
          <cell r="R147">
            <v>0</v>
          </cell>
          <cell r="S147">
            <v>514285.71599999996</v>
          </cell>
          <cell r="T147">
            <v>0.6</v>
          </cell>
          <cell r="U147">
            <v>0</v>
          </cell>
          <cell r="V147">
            <v>0</v>
          </cell>
          <cell r="W147">
            <v>0</v>
          </cell>
          <cell r="X147">
            <v>0</v>
          </cell>
          <cell r="Y147">
            <v>0</v>
          </cell>
          <cell r="Z147">
            <v>0</v>
          </cell>
          <cell r="AA147">
            <v>0</v>
          </cell>
        </row>
        <row r="148">
          <cell r="A148" t="str">
            <v>2.4.1.2</v>
          </cell>
          <cell r="B148" t="str">
            <v>Visita técnica</v>
          </cell>
          <cell r="D148">
            <v>90</v>
          </cell>
          <cell r="E148">
            <v>0</v>
          </cell>
          <cell r="F148">
            <v>5142.8599999999997</v>
          </cell>
          <cell r="G148">
            <v>0</v>
          </cell>
          <cell r="H148">
            <v>5142.8599999999997</v>
          </cell>
          <cell r="I148">
            <v>0</v>
          </cell>
          <cell r="J148">
            <v>0</v>
          </cell>
          <cell r="K148">
            <v>0</v>
          </cell>
          <cell r="L148">
            <v>0</v>
          </cell>
          <cell r="M148">
            <v>0</v>
          </cell>
          <cell r="N148">
            <v>0</v>
          </cell>
          <cell r="O148">
            <v>0</v>
          </cell>
          <cell r="Q148">
            <v>5142.8599999999997</v>
          </cell>
          <cell r="R148">
            <v>0</v>
          </cell>
          <cell r="S148">
            <v>5142.8599999999997</v>
          </cell>
          <cell r="T148">
            <v>1</v>
          </cell>
          <cell r="U148">
            <v>0</v>
          </cell>
          <cell r="V148">
            <v>0</v>
          </cell>
          <cell r="W148">
            <v>0</v>
          </cell>
          <cell r="X148">
            <v>0</v>
          </cell>
          <cell r="Y148">
            <v>0</v>
          </cell>
          <cell r="Z148">
            <v>0</v>
          </cell>
          <cell r="AA148">
            <v>0</v>
          </cell>
        </row>
        <row r="149">
          <cell r="A149" t="str">
            <v>2.4.1.3</v>
          </cell>
          <cell r="B149" t="str">
            <v>Capacitação em AI para atendimento eletrônico ao contribuinte</v>
          </cell>
          <cell r="D149">
            <v>43952</v>
          </cell>
          <cell r="E149">
            <v>0</v>
          </cell>
          <cell r="F149">
            <v>28571.43</v>
          </cell>
          <cell r="G149">
            <v>0</v>
          </cell>
          <cell r="H149">
            <v>28571.43</v>
          </cell>
          <cell r="I149">
            <v>0</v>
          </cell>
          <cell r="J149">
            <v>0</v>
          </cell>
          <cell r="K149">
            <v>0</v>
          </cell>
          <cell r="L149">
            <v>0</v>
          </cell>
          <cell r="M149">
            <v>11428.572</v>
          </cell>
          <cell r="N149">
            <v>0</v>
          </cell>
          <cell r="O149">
            <v>11428.572</v>
          </cell>
          <cell r="P149">
            <v>0.4</v>
          </cell>
          <cell r="Q149">
            <v>17142.858</v>
          </cell>
          <cell r="R149">
            <v>0</v>
          </cell>
          <cell r="S149">
            <v>17142.858</v>
          </cell>
          <cell r="T149">
            <v>0.6</v>
          </cell>
          <cell r="U149">
            <v>0</v>
          </cell>
          <cell r="V149">
            <v>0</v>
          </cell>
          <cell r="W149">
            <v>0</v>
          </cell>
          <cell r="X149">
            <v>0</v>
          </cell>
          <cell r="Y149">
            <v>0</v>
          </cell>
          <cell r="Z149">
            <v>0</v>
          </cell>
          <cell r="AA149">
            <v>0</v>
          </cell>
        </row>
        <row r="150">
          <cell r="A150" t="str">
            <v>2.5</v>
          </cell>
          <cell r="B150" t="str">
            <v>2.5   Modelo de cobranza administrativa implementado</v>
          </cell>
          <cell r="D150">
            <v>43587</v>
          </cell>
          <cell r="E150">
            <v>0</v>
          </cell>
          <cell r="F150">
            <v>900445.53782824636</v>
          </cell>
          <cell r="G150">
            <v>265268.74217175355</v>
          </cell>
          <cell r="H150">
            <v>1165714.2799999998</v>
          </cell>
          <cell r="I150">
            <v>219889.88518332131</v>
          </cell>
          <cell r="J150">
            <v>87538.684916678671</v>
          </cell>
          <cell r="K150">
            <v>307428.57010000001</v>
          </cell>
          <cell r="L150">
            <v>0.26372549034914461</v>
          </cell>
          <cell r="M150">
            <v>343806.00651362655</v>
          </cell>
          <cell r="N150">
            <v>71622.560386373458</v>
          </cell>
          <cell r="O150">
            <v>415428.56689999998</v>
          </cell>
          <cell r="P150">
            <v>0.3563725468817282</v>
          </cell>
          <cell r="Q150">
            <v>336749.6461312985</v>
          </cell>
          <cell r="R150">
            <v>106107.49686870142</v>
          </cell>
          <cell r="S150">
            <v>442857.14299999992</v>
          </cell>
          <cell r="T150">
            <v>0.37990196276912724</v>
          </cell>
          <cell r="U150">
            <v>0</v>
          </cell>
          <cell r="V150">
            <v>0</v>
          </cell>
          <cell r="W150">
            <v>0</v>
          </cell>
          <cell r="X150">
            <v>0</v>
          </cell>
          <cell r="Y150">
            <v>0</v>
          </cell>
          <cell r="Z150">
            <v>0</v>
          </cell>
          <cell r="AA150">
            <v>0</v>
          </cell>
          <cell r="AB150">
            <v>0</v>
          </cell>
        </row>
        <row r="151">
          <cell r="A151" t="str">
            <v>2.5.1</v>
          </cell>
          <cell r="B151" t="str">
            <v>2.5.1 Modelo de Cobrança Administrativa Implantado</v>
          </cell>
          <cell r="D151">
            <v>43587</v>
          </cell>
          <cell r="E151">
            <v>0</v>
          </cell>
          <cell r="F151">
            <v>900445.53782824636</v>
          </cell>
          <cell r="G151">
            <v>265268.74217175355</v>
          </cell>
          <cell r="H151">
            <v>1165714.2799999998</v>
          </cell>
          <cell r="I151">
            <v>219889.88518332131</v>
          </cell>
          <cell r="J151">
            <v>87538.684916678671</v>
          </cell>
          <cell r="K151">
            <v>307428.57010000001</v>
          </cell>
          <cell r="L151">
            <v>0.26372549034914461</v>
          </cell>
          <cell r="M151">
            <v>343806.00651362655</v>
          </cell>
          <cell r="N151">
            <v>71622.560386373458</v>
          </cell>
          <cell r="O151">
            <v>415428.56689999998</v>
          </cell>
          <cell r="P151">
            <v>0.3563725468817282</v>
          </cell>
          <cell r="Q151">
            <v>336749.6461312985</v>
          </cell>
          <cell r="R151">
            <v>106107.49686870142</v>
          </cell>
          <cell r="S151">
            <v>442857.14299999992</v>
          </cell>
          <cell r="T151">
            <v>0.37990196276912724</v>
          </cell>
          <cell r="U151">
            <v>0</v>
          </cell>
          <cell r="V151">
            <v>0</v>
          </cell>
          <cell r="W151">
            <v>0</v>
          </cell>
          <cell r="X151">
            <v>0</v>
          </cell>
          <cell r="Y151">
            <v>0</v>
          </cell>
          <cell r="Z151">
            <v>0</v>
          </cell>
          <cell r="AA151">
            <v>0</v>
          </cell>
          <cell r="AB151">
            <v>0</v>
          </cell>
        </row>
        <row r="152">
          <cell r="A152" t="str">
            <v>2.5.1.1</v>
          </cell>
          <cell r="B152" t="str">
            <v>Implantação de Call Center de cobrança</v>
          </cell>
          <cell r="D152">
            <v>43587</v>
          </cell>
          <cell r="E152">
            <v>0</v>
          </cell>
          <cell r="F152">
            <v>142857.14000000001</v>
          </cell>
          <cell r="G152">
            <v>0</v>
          </cell>
          <cell r="H152">
            <v>142857.14000000001</v>
          </cell>
          <cell r="I152">
            <v>28571.428000000004</v>
          </cell>
          <cell r="J152">
            <v>0</v>
          </cell>
          <cell r="K152">
            <v>28571.428000000004</v>
          </cell>
          <cell r="L152">
            <v>0.2</v>
          </cell>
          <cell r="M152">
            <v>114285.71200000001</v>
          </cell>
          <cell r="N152">
            <v>0</v>
          </cell>
          <cell r="O152">
            <v>114285.71200000001</v>
          </cell>
          <cell r="P152">
            <v>0.8</v>
          </cell>
          <cell r="Q152">
            <v>0</v>
          </cell>
          <cell r="R152">
            <v>0</v>
          </cell>
          <cell r="S152">
            <v>0</v>
          </cell>
          <cell r="U152">
            <v>0</v>
          </cell>
          <cell r="V152">
            <v>0</v>
          </cell>
          <cell r="W152">
            <v>0</v>
          </cell>
          <cell r="Y152">
            <v>0</v>
          </cell>
          <cell r="Z152">
            <v>0</v>
          </cell>
          <cell r="AA152">
            <v>0</v>
          </cell>
        </row>
        <row r="153">
          <cell r="A153" t="str">
            <v>2.5.1.2</v>
          </cell>
          <cell r="B153" t="str">
            <v>Implantação de um modelo de gestão de cobrança com base no perfil de recuperação do contribuinte e sistema de apoio</v>
          </cell>
          <cell r="D153">
            <v>43707</v>
          </cell>
          <cell r="E153">
            <v>0</v>
          </cell>
          <cell r="F153">
            <v>306159.82782824634</v>
          </cell>
          <cell r="G153">
            <v>265268.74217175355</v>
          </cell>
          <cell r="H153">
            <v>571428.56999999983</v>
          </cell>
          <cell r="I153">
            <v>101032.7431833213</v>
          </cell>
          <cell r="J153">
            <v>87538.684916678671</v>
          </cell>
          <cell r="K153">
            <v>188571.42809999996</v>
          </cell>
          <cell r="L153">
            <v>0.33</v>
          </cell>
          <cell r="M153">
            <v>82663.153513626516</v>
          </cell>
          <cell r="N153">
            <v>71622.560386373458</v>
          </cell>
          <cell r="O153">
            <v>154285.71389999997</v>
          </cell>
          <cell r="P153">
            <v>0.27</v>
          </cell>
          <cell r="Q153">
            <v>122463.93113129854</v>
          </cell>
          <cell r="R153">
            <v>106107.49686870142</v>
          </cell>
          <cell r="S153">
            <v>228571.42799999996</v>
          </cell>
          <cell r="T153">
            <v>0.4</v>
          </cell>
          <cell r="U153">
            <v>0</v>
          </cell>
          <cell r="V153">
            <v>0</v>
          </cell>
          <cell r="W153">
            <v>0</v>
          </cell>
          <cell r="X153">
            <v>0</v>
          </cell>
          <cell r="Y153">
            <v>0</v>
          </cell>
          <cell r="Z153">
            <v>0</v>
          </cell>
          <cell r="AA153">
            <v>0</v>
          </cell>
        </row>
        <row r="154">
          <cell r="A154" t="str">
            <v>2.5.1.3</v>
          </cell>
          <cell r="B154" t="str">
            <v>Desenvolvimento de soluções tecnológicas para cobrança de IPVA: aplicativo de notificação automática e OCR para fiscalização móvel</v>
          </cell>
          <cell r="D154">
            <v>43587</v>
          </cell>
          <cell r="E154">
            <v>0</v>
          </cell>
          <cell r="F154">
            <v>428571.43</v>
          </cell>
          <cell r="G154">
            <v>0</v>
          </cell>
          <cell r="H154">
            <v>428571.43</v>
          </cell>
          <cell r="I154">
            <v>85714.286000000007</v>
          </cell>
          <cell r="J154">
            <v>0</v>
          </cell>
          <cell r="K154">
            <v>85714.286000000007</v>
          </cell>
          <cell r="L154">
            <v>0.2</v>
          </cell>
          <cell r="M154">
            <v>128571.42899999999</v>
          </cell>
          <cell r="N154">
            <v>0</v>
          </cell>
          <cell r="O154">
            <v>128571.42899999999</v>
          </cell>
          <cell r="P154">
            <v>0.3</v>
          </cell>
          <cell r="Q154">
            <v>214285.715</v>
          </cell>
          <cell r="R154">
            <v>0</v>
          </cell>
          <cell r="S154">
            <v>214285.715</v>
          </cell>
          <cell r="T154">
            <v>0.5</v>
          </cell>
          <cell r="U154">
            <v>0</v>
          </cell>
          <cell r="V154">
            <v>0</v>
          </cell>
          <cell r="W154">
            <v>0</v>
          </cell>
          <cell r="Y154">
            <v>0</v>
          </cell>
          <cell r="Z154">
            <v>0</v>
          </cell>
          <cell r="AA154">
            <v>0</v>
          </cell>
        </row>
        <row r="155">
          <cell r="A155" t="str">
            <v>2.5.1.4</v>
          </cell>
          <cell r="B155" t="str">
            <v xml:space="preserve">Capacitação da equipe de cobrança e arrecadação </v>
          </cell>
          <cell r="D155">
            <v>43587</v>
          </cell>
          <cell r="E155">
            <v>0</v>
          </cell>
          <cell r="F155">
            <v>22857.14</v>
          </cell>
          <cell r="G155">
            <v>0</v>
          </cell>
          <cell r="H155">
            <v>22857.14</v>
          </cell>
          <cell r="I155">
            <v>4571.4279999999999</v>
          </cell>
          <cell r="J155">
            <v>0</v>
          </cell>
          <cell r="K155">
            <v>4571.4279999999999</v>
          </cell>
          <cell r="L155">
            <v>0.2</v>
          </cell>
          <cell r="M155">
            <v>18285.712</v>
          </cell>
          <cell r="N155">
            <v>0</v>
          </cell>
          <cell r="O155">
            <v>18285.712</v>
          </cell>
          <cell r="P155">
            <v>0.8</v>
          </cell>
          <cell r="Q155">
            <v>0</v>
          </cell>
          <cell r="R155">
            <v>0</v>
          </cell>
          <cell r="S155">
            <v>0</v>
          </cell>
          <cell r="T155">
            <v>0</v>
          </cell>
          <cell r="U155">
            <v>0</v>
          </cell>
          <cell r="V155">
            <v>0</v>
          </cell>
          <cell r="W155">
            <v>0</v>
          </cell>
          <cell r="X155">
            <v>0</v>
          </cell>
          <cell r="Y155">
            <v>0</v>
          </cell>
          <cell r="Z155">
            <v>0</v>
          </cell>
          <cell r="AA155">
            <v>0</v>
          </cell>
        </row>
        <row r="156">
          <cell r="A156">
            <v>3</v>
          </cell>
          <cell r="B156" t="str">
            <v>Componente 3: Administración financiera y gasto público</v>
          </cell>
          <cell r="D156">
            <v>90</v>
          </cell>
          <cell r="E156">
            <v>0</v>
          </cell>
          <cell r="F156">
            <v>5288719.4044370139</v>
          </cell>
          <cell r="G156">
            <v>2541937.7255629855</v>
          </cell>
          <cell r="H156">
            <v>7830657.129999999</v>
          </cell>
          <cell r="I156">
            <v>696254.93320594856</v>
          </cell>
          <cell r="J156">
            <v>462230.78359405138</v>
          </cell>
          <cell r="K156">
            <v>1158485.7168000001</v>
          </cell>
          <cell r="L156">
            <v>0.14794233709476695</v>
          </cell>
          <cell r="M156">
            <v>1357002.7271398036</v>
          </cell>
          <cell r="N156">
            <v>634854.41806019621</v>
          </cell>
          <cell r="O156">
            <v>1991857.1451999997</v>
          </cell>
          <cell r="P156">
            <v>0.25436653809921056</v>
          </cell>
          <cell r="Q156">
            <v>2060401.5785682544</v>
          </cell>
          <cell r="R156">
            <v>1010541.2754317455</v>
          </cell>
          <cell r="S156">
            <v>3070942.8539999994</v>
          </cell>
          <cell r="T156">
            <v>0.3921692398247042</v>
          </cell>
          <cell r="U156">
            <v>819360.17152300733</v>
          </cell>
          <cell r="V156">
            <v>434311.24847699265</v>
          </cell>
          <cell r="W156">
            <v>1253671.42</v>
          </cell>
          <cell r="X156">
            <v>0.16009785630851647</v>
          </cell>
          <cell r="Y156">
            <v>355699.99400000006</v>
          </cell>
          <cell r="Z156">
            <v>0</v>
          </cell>
          <cell r="AA156">
            <v>355699.99400000006</v>
          </cell>
          <cell r="AB156">
            <v>4.5424028672801833E-2</v>
          </cell>
        </row>
        <row r="157">
          <cell r="A157" t="str">
            <v>3.1</v>
          </cell>
          <cell r="B157" t="str">
            <v>3.1  Modelo de planificación presupuestaria e inversión implantado</v>
          </cell>
          <cell r="D157">
            <v>43707</v>
          </cell>
          <cell r="E157">
            <v>0</v>
          </cell>
          <cell r="F157">
            <v>1171428.5699999998</v>
          </cell>
          <cell r="G157">
            <v>0</v>
          </cell>
          <cell r="H157">
            <v>1171428.5699999998</v>
          </cell>
          <cell r="I157">
            <v>91428.572</v>
          </cell>
          <cell r="J157">
            <v>0</v>
          </cell>
          <cell r="K157">
            <v>91428.572</v>
          </cell>
          <cell r="L157">
            <v>7.8048781070791204E-2</v>
          </cell>
          <cell r="M157">
            <v>231428.57299999997</v>
          </cell>
          <cell r="N157">
            <v>0</v>
          </cell>
          <cell r="O157">
            <v>231428.57299999997</v>
          </cell>
          <cell r="P157">
            <v>0.19756097719214755</v>
          </cell>
          <cell r="Q157">
            <v>327142.859</v>
          </cell>
          <cell r="R157">
            <v>0</v>
          </cell>
          <cell r="S157">
            <v>327142.859</v>
          </cell>
          <cell r="T157">
            <v>0.27926829460886382</v>
          </cell>
          <cell r="U157">
            <v>178571.42600000001</v>
          </cell>
          <cell r="V157">
            <v>0</v>
          </cell>
          <cell r="W157">
            <v>178571.42600000001</v>
          </cell>
          <cell r="X157">
            <v>0.15243902238102322</v>
          </cell>
          <cell r="Y157">
            <v>342857.14</v>
          </cell>
          <cell r="Z157">
            <v>0</v>
          </cell>
          <cell r="AA157">
            <v>342857.14</v>
          </cell>
          <cell r="AB157">
            <v>0.29268292474717433</v>
          </cell>
        </row>
        <row r="158">
          <cell r="A158" t="str">
            <v>3.1.1</v>
          </cell>
          <cell r="B158" t="str">
            <v>3.1.1 Marco orçamentário de médio prazo</v>
          </cell>
          <cell r="D158">
            <v>43707</v>
          </cell>
          <cell r="E158">
            <v>0</v>
          </cell>
          <cell r="F158">
            <v>828571.42999999993</v>
          </cell>
          <cell r="G158">
            <v>0</v>
          </cell>
          <cell r="H158">
            <v>828571.42999999993</v>
          </cell>
          <cell r="I158">
            <v>91428.572</v>
          </cell>
          <cell r="J158">
            <v>0</v>
          </cell>
          <cell r="K158">
            <v>91428.572</v>
          </cell>
          <cell r="L158">
            <v>0.11034482808561237</v>
          </cell>
          <cell r="M158">
            <v>231428.57299999997</v>
          </cell>
          <cell r="N158">
            <v>0</v>
          </cell>
          <cell r="O158">
            <v>231428.57299999997</v>
          </cell>
          <cell r="P158">
            <v>0.27931034624256834</v>
          </cell>
          <cell r="Q158">
            <v>327142.859</v>
          </cell>
          <cell r="R158">
            <v>0</v>
          </cell>
          <cell r="S158">
            <v>327142.859</v>
          </cell>
          <cell r="T158">
            <v>0.39482758776753868</v>
          </cell>
          <cell r="U158">
            <v>178571.42600000001</v>
          </cell>
          <cell r="V158">
            <v>0</v>
          </cell>
          <cell r="W158">
            <v>178571.42600000001</v>
          </cell>
          <cell r="X158">
            <v>0.21551723790428065</v>
          </cell>
          <cell r="Y158">
            <v>0</v>
          </cell>
          <cell r="Z158">
            <v>0</v>
          </cell>
          <cell r="AA158">
            <v>0</v>
          </cell>
          <cell r="AB158">
            <v>0</v>
          </cell>
        </row>
        <row r="159">
          <cell r="A159" t="str">
            <v>3.1.1.1</v>
          </cell>
          <cell r="B159" t="str">
            <v>Novas fucionalidades Sistema Integrado de Gestão das Finanças Públicas do ES-SIGEFES</v>
          </cell>
          <cell r="D159">
            <v>44073</v>
          </cell>
          <cell r="E159">
            <v>0</v>
          </cell>
          <cell r="F159">
            <v>285714.28999999998</v>
          </cell>
          <cell r="G159">
            <v>0</v>
          </cell>
          <cell r="H159">
            <v>285714.28999999998</v>
          </cell>
          <cell r="I159">
            <v>0</v>
          </cell>
          <cell r="J159">
            <v>0</v>
          </cell>
          <cell r="K159">
            <v>0</v>
          </cell>
          <cell r="L159">
            <v>0</v>
          </cell>
          <cell r="M159">
            <v>85714.286999999997</v>
          </cell>
          <cell r="N159">
            <v>0</v>
          </cell>
          <cell r="O159">
            <v>85714.286999999997</v>
          </cell>
          <cell r="P159">
            <v>0.3</v>
          </cell>
          <cell r="Q159">
            <v>85714.286999999997</v>
          </cell>
          <cell r="R159">
            <v>0</v>
          </cell>
          <cell r="S159">
            <v>85714.286999999997</v>
          </cell>
          <cell r="T159">
            <v>0.3</v>
          </cell>
          <cell r="U159">
            <v>114285.716</v>
          </cell>
          <cell r="V159">
            <v>0</v>
          </cell>
          <cell r="W159">
            <v>114285.716</v>
          </cell>
          <cell r="X159">
            <v>0.4</v>
          </cell>
          <cell r="Y159">
            <v>0</v>
          </cell>
          <cell r="Z159">
            <v>0</v>
          </cell>
          <cell r="AA159">
            <v>0</v>
          </cell>
        </row>
        <row r="160">
          <cell r="A160" t="str">
            <v>3.1.1.2</v>
          </cell>
          <cell r="B160" t="str">
            <v>Marco orçamentário de médio prazo</v>
          </cell>
          <cell r="D160">
            <v>43707</v>
          </cell>
          <cell r="E160">
            <v>0</v>
          </cell>
          <cell r="F160">
            <v>457142.86</v>
          </cell>
          <cell r="G160">
            <v>0</v>
          </cell>
          <cell r="H160">
            <v>457142.86</v>
          </cell>
          <cell r="I160">
            <v>91428.572</v>
          </cell>
          <cell r="J160">
            <v>0</v>
          </cell>
          <cell r="K160">
            <v>91428.572</v>
          </cell>
          <cell r="L160">
            <v>0.2</v>
          </cell>
          <cell r="M160">
            <v>137142.85799999998</v>
          </cell>
          <cell r="N160">
            <v>0</v>
          </cell>
          <cell r="O160">
            <v>137142.85799999998</v>
          </cell>
          <cell r="P160">
            <v>0.3</v>
          </cell>
          <cell r="Q160">
            <v>228571.43</v>
          </cell>
          <cell r="R160">
            <v>0</v>
          </cell>
          <cell r="S160">
            <v>228571.43</v>
          </cell>
          <cell r="T160">
            <v>0.5</v>
          </cell>
          <cell r="U160">
            <v>0</v>
          </cell>
          <cell r="V160">
            <v>0</v>
          </cell>
          <cell r="W160">
            <v>0</v>
          </cell>
          <cell r="Y160">
            <v>0</v>
          </cell>
          <cell r="Z160">
            <v>0</v>
          </cell>
          <cell r="AA160">
            <v>0</v>
          </cell>
        </row>
        <row r="161">
          <cell r="A161" t="str">
            <v>3.1.1.3</v>
          </cell>
          <cell r="B161" t="str">
            <v>Capacitação em planejamento público</v>
          </cell>
          <cell r="D161">
            <v>44683</v>
          </cell>
          <cell r="E161">
            <v>0</v>
          </cell>
          <cell r="F161">
            <v>42857.14</v>
          </cell>
          <cell r="G161">
            <v>0</v>
          </cell>
          <cell r="H161">
            <v>42857.14</v>
          </cell>
          <cell r="I161">
            <v>0</v>
          </cell>
          <cell r="J161">
            <v>0</v>
          </cell>
          <cell r="K161">
            <v>0</v>
          </cell>
          <cell r="L161">
            <v>0</v>
          </cell>
          <cell r="M161">
            <v>0</v>
          </cell>
          <cell r="N161">
            <v>0</v>
          </cell>
          <cell r="O161">
            <v>0</v>
          </cell>
          <cell r="P161">
            <v>0</v>
          </cell>
          <cell r="Q161">
            <v>0</v>
          </cell>
          <cell r="R161">
            <v>0</v>
          </cell>
          <cell r="S161">
            <v>0</v>
          </cell>
          <cell r="T161">
            <v>0</v>
          </cell>
          <cell r="U161">
            <v>42857.14</v>
          </cell>
          <cell r="V161">
            <v>0</v>
          </cell>
          <cell r="W161">
            <v>42857.14</v>
          </cell>
          <cell r="X161">
            <v>1</v>
          </cell>
          <cell r="Y161">
            <v>0</v>
          </cell>
          <cell r="Z161">
            <v>0</v>
          </cell>
          <cell r="AA161">
            <v>0</v>
          </cell>
        </row>
        <row r="162">
          <cell r="A162" t="str">
            <v>3.1.1.4</v>
          </cell>
          <cell r="B162" t="str">
            <v xml:space="preserve">Capacitação em orçamento público </v>
          </cell>
          <cell r="D162">
            <v>43971</v>
          </cell>
          <cell r="E162">
            <v>0</v>
          </cell>
          <cell r="F162">
            <v>42857.14</v>
          </cell>
          <cell r="G162">
            <v>0</v>
          </cell>
          <cell r="H162">
            <v>42857.14</v>
          </cell>
          <cell r="I162">
            <v>0</v>
          </cell>
          <cell r="J162">
            <v>0</v>
          </cell>
          <cell r="K162">
            <v>0</v>
          </cell>
          <cell r="L162">
            <v>0</v>
          </cell>
          <cell r="M162">
            <v>8571.4279999999999</v>
          </cell>
          <cell r="N162">
            <v>0</v>
          </cell>
          <cell r="O162">
            <v>8571.4279999999999</v>
          </cell>
          <cell r="P162">
            <v>0.2</v>
          </cell>
          <cell r="Q162">
            <v>12857.142</v>
          </cell>
          <cell r="R162">
            <v>0</v>
          </cell>
          <cell r="S162">
            <v>12857.142</v>
          </cell>
          <cell r="T162">
            <v>0.3</v>
          </cell>
          <cell r="U162">
            <v>21428.57</v>
          </cell>
          <cell r="V162">
            <v>0</v>
          </cell>
          <cell r="W162">
            <v>21428.57</v>
          </cell>
          <cell r="X162">
            <v>0.5</v>
          </cell>
          <cell r="Y162">
            <v>0</v>
          </cell>
          <cell r="Z162">
            <v>0</v>
          </cell>
          <cell r="AA162">
            <v>0</v>
          </cell>
        </row>
        <row r="163">
          <cell r="A163" t="str">
            <v>3.1.2</v>
          </cell>
          <cell r="B163" t="str">
            <v xml:space="preserve">3.1.2 Modelo de Gestão de Investimento Público </v>
          </cell>
          <cell r="D163">
            <v>44683</v>
          </cell>
          <cell r="E163">
            <v>0</v>
          </cell>
          <cell r="F163">
            <v>342857.14</v>
          </cell>
          <cell r="G163">
            <v>0</v>
          </cell>
          <cell r="H163">
            <v>342857.14</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342857.14</v>
          </cell>
          <cell r="Z163">
            <v>0</v>
          </cell>
          <cell r="AA163">
            <v>342857.14</v>
          </cell>
          <cell r="AB163">
            <v>1</v>
          </cell>
        </row>
        <row r="164">
          <cell r="A164" t="str">
            <v>3.1.2.1</v>
          </cell>
          <cell r="B164" t="str">
            <v xml:space="preserve">Modelo de Gestão de Investimento Público </v>
          </cell>
          <cell r="D164">
            <v>44683</v>
          </cell>
          <cell r="E164">
            <v>0</v>
          </cell>
          <cell r="F164">
            <v>342857.14</v>
          </cell>
          <cell r="G164">
            <v>0</v>
          </cell>
          <cell r="H164">
            <v>342857.14</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Y164">
            <v>342857.14</v>
          </cell>
          <cell r="Z164">
            <v>0</v>
          </cell>
          <cell r="AA164">
            <v>342857.14</v>
          </cell>
          <cell r="AB164">
            <v>1</v>
          </cell>
        </row>
        <row r="165">
          <cell r="A165" t="str">
            <v>3.2</v>
          </cell>
          <cell r="B165" t="str">
            <v>3.2  Modelo de Programación y Ejecución financiera implantado.</v>
          </cell>
          <cell r="D165">
            <v>43707</v>
          </cell>
          <cell r="E165">
            <v>0</v>
          </cell>
          <cell r="F165">
            <v>1635908.053484739</v>
          </cell>
          <cell r="G165">
            <v>795806.22651526076</v>
          </cell>
          <cell r="H165">
            <v>2431714.2799999998</v>
          </cell>
          <cell r="I165">
            <v>303000.98884542176</v>
          </cell>
          <cell r="J165">
            <v>238741.86795457822</v>
          </cell>
          <cell r="K165">
            <v>541742.85679999995</v>
          </cell>
          <cell r="L165">
            <v>0.2227822821355476</v>
          </cell>
          <cell r="M165">
            <v>536743.84524542175</v>
          </cell>
          <cell r="N165">
            <v>238741.86795457822</v>
          </cell>
          <cell r="O165">
            <v>775485.7132</v>
          </cell>
          <cell r="P165">
            <v>0.31890494684268583</v>
          </cell>
          <cell r="Q165">
            <v>750334.65039389557</v>
          </cell>
          <cell r="R165">
            <v>318322.49060610431</v>
          </cell>
          <cell r="S165">
            <v>1068657.1409999998</v>
          </cell>
          <cell r="T165">
            <v>0.43946657293964647</v>
          </cell>
          <cell r="U165">
            <v>43828.571000000004</v>
          </cell>
          <cell r="V165">
            <v>0</v>
          </cell>
          <cell r="W165">
            <v>43828.571000000004</v>
          </cell>
          <cell r="X165">
            <v>1.8023733857416839E-2</v>
          </cell>
          <cell r="Y165">
            <v>1999.9979999999998</v>
          </cell>
          <cell r="Z165">
            <v>0</v>
          </cell>
          <cell r="AA165">
            <v>1999.9979999999998</v>
          </cell>
          <cell r="AB165">
            <v>8.22464224703241E-4</v>
          </cell>
        </row>
        <row r="166">
          <cell r="A166" t="str">
            <v>3.2.1</v>
          </cell>
          <cell r="B166" t="str">
            <v>3.2.1 Revisão da metodologia para elaboração da Programação e Execução Financeira</v>
          </cell>
          <cell r="D166">
            <v>43707</v>
          </cell>
          <cell r="E166">
            <v>0</v>
          </cell>
          <cell r="F166">
            <v>1061622.3434847391</v>
          </cell>
          <cell r="G166">
            <v>795806.22651526076</v>
          </cell>
          <cell r="H166">
            <v>1857428.57</v>
          </cell>
          <cell r="I166">
            <v>303000.98884542176</v>
          </cell>
          <cell r="J166">
            <v>238741.86795457822</v>
          </cell>
          <cell r="K166">
            <v>541742.85679999995</v>
          </cell>
          <cell r="L166">
            <v>0.29166282114417996</v>
          </cell>
          <cell r="M166">
            <v>308172.41724542173</v>
          </cell>
          <cell r="N166">
            <v>238741.86795457822</v>
          </cell>
          <cell r="O166">
            <v>546914.28520000004</v>
          </cell>
          <cell r="P166">
            <v>0.29444700810217428</v>
          </cell>
          <cell r="Q166">
            <v>407477.5083938957</v>
          </cell>
          <cell r="R166">
            <v>318322.49060610431</v>
          </cell>
          <cell r="S166">
            <v>725799.99899999995</v>
          </cell>
          <cell r="T166">
            <v>0.39075526818239903</v>
          </cell>
          <cell r="U166">
            <v>42971.429000000004</v>
          </cell>
          <cell r="V166">
            <v>0</v>
          </cell>
          <cell r="W166">
            <v>42971.429000000004</v>
          </cell>
          <cell r="X166">
            <v>2.3134902571246656E-2</v>
          </cell>
          <cell r="Y166">
            <v>0</v>
          </cell>
          <cell r="Z166">
            <v>0</v>
          </cell>
          <cell r="AA166">
            <v>0</v>
          </cell>
          <cell r="AB166">
            <v>0</v>
          </cell>
        </row>
        <row r="167">
          <cell r="A167" t="str">
            <v>3.2.1.1</v>
          </cell>
          <cell r="B167" t="str">
            <v>Aperfeiçoamento de sistema de gestão das finanças públicas do estado (SIGEFES)</v>
          </cell>
          <cell r="D167">
            <v>43707</v>
          </cell>
          <cell r="E167">
            <v>0</v>
          </cell>
          <cell r="F167">
            <v>918479.48348473909</v>
          </cell>
          <cell r="G167">
            <v>795806.22651526076</v>
          </cell>
          <cell r="H167">
            <v>1714285.71</v>
          </cell>
          <cell r="I167">
            <v>275543.84504542174</v>
          </cell>
          <cell r="J167">
            <v>238741.86795457822</v>
          </cell>
          <cell r="K167">
            <v>514285.71299999999</v>
          </cell>
          <cell r="L167">
            <v>0.3</v>
          </cell>
          <cell r="M167">
            <v>275543.84504542174</v>
          </cell>
          <cell r="N167">
            <v>238741.86795457822</v>
          </cell>
          <cell r="O167">
            <v>514285.71299999999</v>
          </cell>
          <cell r="P167">
            <v>0.3</v>
          </cell>
          <cell r="Q167">
            <v>367391.79339389567</v>
          </cell>
          <cell r="R167">
            <v>318322.49060610431</v>
          </cell>
          <cell r="S167">
            <v>685714.28399999999</v>
          </cell>
          <cell r="T167">
            <v>0.4</v>
          </cell>
          <cell r="U167">
            <v>0</v>
          </cell>
          <cell r="V167">
            <v>0</v>
          </cell>
          <cell r="W167">
            <v>0</v>
          </cell>
          <cell r="Y167">
            <v>0</v>
          </cell>
          <cell r="Z167">
            <v>0</v>
          </cell>
          <cell r="AA167">
            <v>0</v>
          </cell>
        </row>
        <row r="168">
          <cell r="A168" t="str">
            <v>3.2.1.2</v>
          </cell>
          <cell r="B168" t="str">
            <v>Revisão e ajuste da metodologia para elaboração de programação e execução financeira</v>
          </cell>
          <cell r="D168">
            <v>43707</v>
          </cell>
          <cell r="E168">
            <v>0</v>
          </cell>
          <cell r="F168">
            <v>86000</v>
          </cell>
          <cell r="G168">
            <v>0</v>
          </cell>
          <cell r="H168">
            <v>86000</v>
          </cell>
          <cell r="I168">
            <v>8600</v>
          </cell>
          <cell r="J168">
            <v>0</v>
          </cell>
          <cell r="K168">
            <v>8600</v>
          </cell>
          <cell r="L168">
            <v>0.1</v>
          </cell>
          <cell r="M168">
            <v>17200</v>
          </cell>
          <cell r="N168">
            <v>0</v>
          </cell>
          <cell r="O168">
            <v>17200</v>
          </cell>
          <cell r="P168">
            <v>0.2</v>
          </cell>
          <cell r="Q168">
            <v>25800</v>
          </cell>
          <cell r="R168">
            <v>0</v>
          </cell>
          <cell r="S168">
            <v>25800</v>
          </cell>
          <cell r="T168">
            <v>0.3</v>
          </cell>
          <cell r="U168">
            <v>34400</v>
          </cell>
          <cell r="V168">
            <v>0</v>
          </cell>
          <cell r="W168">
            <v>34400</v>
          </cell>
          <cell r="X168">
            <v>0.4</v>
          </cell>
          <cell r="Y168">
            <v>0</v>
          </cell>
          <cell r="Z168">
            <v>0</v>
          </cell>
          <cell r="AA168">
            <v>0</v>
          </cell>
        </row>
        <row r="169">
          <cell r="A169" t="str">
            <v>3.2.1.3</v>
          </cell>
          <cell r="B169" t="str">
            <v xml:space="preserve">Capacitação da equipe no novo modelo de Programação e Execução Financeira </v>
          </cell>
          <cell r="D169">
            <v>43707</v>
          </cell>
          <cell r="E169">
            <v>0</v>
          </cell>
          <cell r="F169">
            <v>57142.86</v>
          </cell>
          <cell r="G169">
            <v>0</v>
          </cell>
          <cell r="H169">
            <v>57142.86</v>
          </cell>
          <cell r="I169">
            <v>18857.143800000002</v>
          </cell>
          <cell r="J169">
            <v>0</v>
          </cell>
          <cell r="K169">
            <v>18857.143800000002</v>
          </cell>
          <cell r="L169">
            <v>0.33</v>
          </cell>
          <cell r="M169">
            <v>15428.572200000001</v>
          </cell>
          <cell r="N169">
            <v>0</v>
          </cell>
          <cell r="O169">
            <v>15428.572200000001</v>
          </cell>
          <cell r="P169">
            <v>0.27</v>
          </cell>
          <cell r="Q169">
            <v>14285.715</v>
          </cell>
          <cell r="R169">
            <v>0</v>
          </cell>
          <cell r="S169">
            <v>14285.715</v>
          </cell>
          <cell r="T169">
            <v>0.25</v>
          </cell>
          <cell r="U169">
            <v>8571.4290000000001</v>
          </cell>
          <cell r="V169">
            <v>0</v>
          </cell>
          <cell r="W169">
            <v>8571.4290000000001</v>
          </cell>
          <cell r="X169">
            <v>0.15</v>
          </cell>
          <cell r="Y169">
            <v>0</v>
          </cell>
          <cell r="Z169">
            <v>0</v>
          </cell>
          <cell r="AA169">
            <v>0</v>
          </cell>
        </row>
        <row r="170">
          <cell r="A170" t="str">
            <v>3.2.2</v>
          </cell>
          <cell r="B170" t="str">
            <v>3.2.2 Implantação de modelo de gestão de ativos financeiros do Estado com base em análise de riscos</v>
          </cell>
          <cell r="D170">
            <v>43952</v>
          </cell>
          <cell r="E170">
            <v>0</v>
          </cell>
          <cell r="F170">
            <v>574285.71</v>
          </cell>
          <cell r="G170">
            <v>0</v>
          </cell>
          <cell r="H170">
            <v>574285.71</v>
          </cell>
          <cell r="I170">
            <v>0</v>
          </cell>
          <cell r="J170">
            <v>0</v>
          </cell>
          <cell r="K170">
            <v>0</v>
          </cell>
          <cell r="L170">
            <v>0</v>
          </cell>
          <cell r="M170">
            <v>228571.42799999999</v>
          </cell>
          <cell r="N170">
            <v>0</v>
          </cell>
          <cell r="O170">
            <v>228571.42799999999</v>
          </cell>
          <cell r="P170">
            <v>0.39800995222395485</v>
          </cell>
          <cell r="Q170">
            <v>342857.14199999993</v>
          </cell>
          <cell r="R170">
            <v>0</v>
          </cell>
          <cell r="S170">
            <v>342857.14199999993</v>
          </cell>
          <cell r="T170">
            <v>0.59701492833593217</v>
          </cell>
          <cell r="U170">
            <v>857.14199999999994</v>
          </cell>
          <cell r="V170">
            <v>0</v>
          </cell>
          <cell r="W170">
            <v>857.14199999999994</v>
          </cell>
          <cell r="X170">
            <v>1.4925358320338495E-3</v>
          </cell>
          <cell r="Y170">
            <v>1999.9979999999998</v>
          </cell>
          <cell r="Z170">
            <v>0</v>
          </cell>
          <cell r="AA170">
            <v>1999.9979999999998</v>
          </cell>
          <cell r="AB170">
            <v>3.4825836080789822E-3</v>
          </cell>
        </row>
        <row r="171">
          <cell r="A171" t="str">
            <v>3.2.2.1</v>
          </cell>
          <cell r="B171" t="str">
            <v>Sistema de portifólio de ativos</v>
          </cell>
          <cell r="D171">
            <v>43952</v>
          </cell>
          <cell r="E171">
            <v>0</v>
          </cell>
          <cell r="F171">
            <v>571428.56999999995</v>
          </cell>
          <cell r="G171">
            <v>0</v>
          </cell>
          <cell r="H171">
            <v>571428.56999999995</v>
          </cell>
          <cell r="I171">
            <v>0</v>
          </cell>
          <cell r="J171">
            <v>0</v>
          </cell>
          <cell r="K171">
            <v>0</v>
          </cell>
          <cell r="L171">
            <v>0</v>
          </cell>
          <cell r="M171">
            <v>228571.42799999999</v>
          </cell>
          <cell r="N171">
            <v>0</v>
          </cell>
          <cell r="O171">
            <v>228571.42799999999</v>
          </cell>
          <cell r="P171">
            <v>0.4</v>
          </cell>
          <cell r="Q171">
            <v>342857.14199999993</v>
          </cell>
          <cell r="R171">
            <v>0</v>
          </cell>
          <cell r="S171">
            <v>342857.14199999993</v>
          </cell>
          <cell r="T171">
            <v>0.6</v>
          </cell>
          <cell r="U171">
            <v>0</v>
          </cell>
          <cell r="V171">
            <v>0</v>
          </cell>
          <cell r="W171">
            <v>0</v>
          </cell>
          <cell r="Y171">
            <v>0</v>
          </cell>
          <cell r="Z171">
            <v>0</v>
          </cell>
          <cell r="AA171">
            <v>0</v>
          </cell>
        </row>
        <row r="172">
          <cell r="A172" t="str">
            <v>3.2.2.2</v>
          </cell>
          <cell r="B172" t="str">
            <v>Certificação Profissional ANBIMA - Série 20</v>
          </cell>
          <cell r="D172">
            <v>44318</v>
          </cell>
          <cell r="E172">
            <v>0</v>
          </cell>
          <cell r="F172">
            <v>2857.14</v>
          </cell>
          <cell r="G172">
            <v>0</v>
          </cell>
          <cell r="H172">
            <v>2857.14</v>
          </cell>
          <cell r="I172">
            <v>0</v>
          </cell>
          <cell r="J172">
            <v>0</v>
          </cell>
          <cell r="K172">
            <v>0</v>
          </cell>
          <cell r="L172">
            <v>0</v>
          </cell>
          <cell r="M172">
            <v>0</v>
          </cell>
          <cell r="N172">
            <v>0</v>
          </cell>
          <cell r="O172">
            <v>0</v>
          </cell>
          <cell r="P172">
            <v>0</v>
          </cell>
          <cell r="Q172">
            <v>0</v>
          </cell>
          <cell r="R172">
            <v>0</v>
          </cell>
          <cell r="S172">
            <v>0</v>
          </cell>
          <cell r="T172">
            <v>0</v>
          </cell>
          <cell r="U172">
            <v>857.14199999999994</v>
          </cell>
          <cell r="V172">
            <v>0</v>
          </cell>
          <cell r="W172">
            <v>857.14199999999994</v>
          </cell>
          <cell r="X172">
            <v>0.3</v>
          </cell>
          <cell r="Y172">
            <v>1999.9979999999998</v>
          </cell>
          <cell r="Z172">
            <v>0</v>
          </cell>
          <cell r="AA172">
            <v>1999.9979999999998</v>
          </cell>
          <cell r="AB172">
            <v>0.7</v>
          </cell>
        </row>
        <row r="173">
          <cell r="A173" t="str">
            <v>3.3</v>
          </cell>
          <cell r="B173" t="str">
            <v>3.3  Modelo de gestión de compras implantado</v>
          </cell>
          <cell r="D173">
            <v>90</v>
          </cell>
          <cell r="E173">
            <v>0</v>
          </cell>
          <cell r="F173">
            <v>858891.08565649274</v>
          </cell>
          <cell r="G173">
            <v>530537.48434350709</v>
          </cell>
          <cell r="H173">
            <v>1389428.5699999998</v>
          </cell>
          <cell r="I173">
            <v>165663.93413129853</v>
          </cell>
          <cell r="J173">
            <v>106107.49686870142</v>
          </cell>
          <cell r="K173">
            <v>271771.43099999998</v>
          </cell>
          <cell r="L173">
            <v>0.19559942617273229</v>
          </cell>
          <cell r="M173">
            <v>264267.32769694785</v>
          </cell>
          <cell r="N173">
            <v>159161.24530305213</v>
          </cell>
          <cell r="O173">
            <v>423428.57299999997</v>
          </cell>
          <cell r="P173">
            <v>0.30475015567011121</v>
          </cell>
          <cell r="Q173">
            <v>421245.53982824634</v>
          </cell>
          <cell r="R173">
            <v>265268.74217175355</v>
          </cell>
          <cell r="S173">
            <v>686514.28199999989</v>
          </cell>
          <cell r="T173">
            <v>0.49409829106939984</v>
          </cell>
          <cell r="U173">
            <v>5142.8559999999998</v>
          </cell>
          <cell r="V173">
            <v>0</v>
          </cell>
          <cell r="W173">
            <v>5142.8559999999998</v>
          </cell>
          <cell r="X173">
            <v>3.7014180585044402E-3</v>
          </cell>
          <cell r="Y173">
            <v>2571.4279999999999</v>
          </cell>
          <cell r="Z173">
            <v>0</v>
          </cell>
          <cell r="AA173">
            <v>2571.4279999999999</v>
          </cell>
          <cell r="AB173">
            <v>1.8507090292522201E-3</v>
          </cell>
        </row>
        <row r="174">
          <cell r="A174" t="str">
            <v>3.3.1</v>
          </cell>
          <cell r="B174" t="str">
            <v>3.3.1 Revisão e ajuste do modelo de gestão de compras apoiado por uma política de compras públicas e planejamento anual</v>
          </cell>
          <cell r="D174">
            <v>43799</v>
          </cell>
          <cell r="E174">
            <v>0</v>
          </cell>
          <cell r="F174">
            <v>74571.429999999993</v>
          </cell>
          <cell r="G174">
            <v>0</v>
          </cell>
          <cell r="H174">
            <v>74571.429999999993</v>
          </cell>
          <cell r="I174">
            <v>37028.574000000001</v>
          </cell>
          <cell r="J174">
            <v>0</v>
          </cell>
          <cell r="K174">
            <v>37028.574000000001</v>
          </cell>
          <cell r="L174">
            <v>0.4965517491082041</v>
          </cell>
          <cell r="M174">
            <v>24685.716</v>
          </cell>
          <cell r="N174">
            <v>0</v>
          </cell>
          <cell r="O174">
            <v>24685.716</v>
          </cell>
          <cell r="P174">
            <v>0.33103449940546942</v>
          </cell>
          <cell r="Q174">
            <v>5142.8559999999998</v>
          </cell>
          <cell r="R174">
            <v>0</v>
          </cell>
          <cell r="S174">
            <v>5142.8559999999998</v>
          </cell>
          <cell r="T174">
            <v>6.8965500594530646E-2</v>
          </cell>
          <cell r="U174">
            <v>5142.8559999999998</v>
          </cell>
          <cell r="V174">
            <v>0</v>
          </cell>
          <cell r="W174">
            <v>5142.8559999999998</v>
          </cell>
          <cell r="X174">
            <v>6.8965500594530646E-2</v>
          </cell>
          <cell r="Y174">
            <v>2571.4279999999999</v>
          </cell>
          <cell r="Z174">
            <v>0</v>
          </cell>
          <cell r="AA174">
            <v>2571.4279999999999</v>
          </cell>
          <cell r="AB174">
            <v>3.4482750297265323E-2</v>
          </cell>
        </row>
        <row r="175">
          <cell r="A175" t="str">
            <v>3.3.1.1</v>
          </cell>
          <cell r="B175" t="str">
            <v>Revisão e ajuste do modelo de compras</v>
          </cell>
          <cell r="D175">
            <v>43799</v>
          </cell>
          <cell r="E175">
            <v>0</v>
          </cell>
          <cell r="F175">
            <v>61714.29</v>
          </cell>
          <cell r="G175">
            <v>0</v>
          </cell>
          <cell r="H175">
            <v>61714.29</v>
          </cell>
          <cell r="I175">
            <v>37028.574000000001</v>
          </cell>
          <cell r="J175">
            <v>0</v>
          </cell>
          <cell r="K175">
            <v>37028.574000000001</v>
          </cell>
          <cell r="L175">
            <v>0.6</v>
          </cell>
          <cell r="M175">
            <v>24685.716</v>
          </cell>
          <cell r="N175">
            <v>0</v>
          </cell>
          <cell r="O175">
            <v>24685.716</v>
          </cell>
          <cell r="P175">
            <v>0.4</v>
          </cell>
          <cell r="Q175">
            <v>0</v>
          </cell>
          <cell r="R175">
            <v>0</v>
          </cell>
          <cell r="S175">
            <v>0</v>
          </cell>
          <cell r="T175">
            <v>0</v>
          </cell>
          <cell r="U175">
            <v>0</v>
          </cell>
          <cell r="V175">
            <v>0</v>
          </cell>
          <cell r="W175">
            <v>0</v>
          </cell>
          <cell r="Y175">
            <v>0</v>
          </cell>
          <cell r="Z175">
            <v>0</v>
          </cell>
          <cell r="AA175">
            <v>0</v>
          </cell>
        </row>
        <row r="176">
          <cell r="A176" t="str">
            <v>3.3.1.2</v>
          </cell>
          <cell r="B176" t="str">
            <v>Capacitação dos servidores do setor de compras de todos órgãos estaduais</v>
          </cell>
          <cell r="D176">
            <v>44318</v>
          </cell>
          <cell r="E176">
            <v>0</v>
          </cell>
          <cell r="F176">
            <v>12857.14</v>
          </cell>
          <cell r="G176">
            <v>0</v>
          </cell>
          <cell r="H176">
            <v>12857.14</v>
          </cell>
          <cell r="I176">
            <v>0</v>
          </cell>
          <cell r="J176">
            <v>0</v>
          </cell>
          <cell r="K176">
            <v>0</v>
          </cell>
          <cell r="L176">
            <v>0</v>
          </cell>
          <cell r="M176">
            <v>0</v>
          </cell>
          <cell r="N176">
            <v>0</v>
          </cell>
          <cell r="O176">
            <v>0</v>
          </cell>
          <cell r="Q176">
            <v>5142.8559999999998</v>
          </cell>
          <cell r="R176">
            <v>0</v>
          </cell>
          <cell r="S176">
            <v>5142.8559999999998</v>
          </cell>
          <cell r="T176">
            <v>0.4</v>
          </cell>
          <cell r="U176">
            <v>5142.8559999999998</v>
          </cell>
          <cell r="V176">
            <v>0</v>
          </cell>
          <cell r="W176">
            <v>5142.8559999999998</v>
          </cell>
          <cell r="X176">
            <v>0.4</v>
          </cell>
          <cell r="Y176">
            <v>2571.4279999999999</v>
          </cell>
          <cell r="Z176">
            <v>0</v>
          </cell>
          <cell r="AA176">
            <v>2571.4279999999999</v>
          </cell>
          <cell r="AB176">
            <v>0.2</v>
          </cell>
        </row>
        <row r="177">
          <cell r="A177" t="str">
            <v>3.3.2</v>
          </cell>
          <cell r="B177" t="str">
            <v>3.3.2 Implantação de uma metodologia para o uso do preço de referência e planejamento anual das compras</v>
          </cell>
          <cell r="D177">
            <v>90</v>
          </cell>
          <cell r="E177">
            <v>0</v>
          </cell>
          <cell r="F177">
            <v>29142.86</v>
          </cell>
          <cell r="G177">
            <v>0</v>
          </cell>
          <cell r="H177">
            <v>29142.86</v>
          </cell>
          <cell r="I177">
            <v>6171.4290000000001</v>
          </cell>
          <cell r="J177">
            <v>0</v>
          </cell>
          <cell r="K177">
            <v>6171.4290000000001</v>
          </cell>
          <cell r="L177">
            <v>0.2117646998269902</v>
          </cell>
          <cell r="M177">
            <v>13028.573</v>
          </cell>
          <cell r="N177">
            <v>0</v>
          </cell>
          <cell r="O177">
            <v>13028.573</v>
          </cell>
          <cell r="P177">
            <v>0.44705883362168297</v>
          </cell>
          <cell r="Q177">
            <v>9942.8580000000002</v>
          </cell>
          <cell r="R177">
            <v>0</v>
          </cell>
          <cell r="S177">
            <v>9942.8580000000002</v>
          </cell>
          <cell r="T177">
            <v>0.34117646655132683</v>
          </cell>
          <cell r="U177">
            <v>0</v>
          </cell>
          <cell r="V177">
            <v>0</v>
          </cell>
          <cell r="W177">
            <v>0</v>
          </cell>
          <cell r="X177">
            <v>0</v>
          </cell>
          <cell r="Y177">
            <v>0</v>
          </cell>
          <cell r="Z177">
            <v>0</v>
          </cell>
          <cell r="AA177">
            <v>0</v>
          </cell>
          <cell r="AB177">
            <v>0</v>
          </cell>
        </row>
        <row r="178">
          <cell r="A178" t="str">
            <v>3.3.2.1</v>
          </cell>
          <cell r="B178" t="str">
            <v>Revisão e ajuste da metodologia de preço de referencia</v>
          </cell>
          <cell r="D178">
            <v>43799</v>
          </cell>
          <cell r="E178">
            <v>0</v>
          </cell>
          <cell r="F178">
            <v>20571.43</v>
          </cell>
          <cell r="G178">
            <v>0</v>
          </cell>
          <cell r="H178">
            <v>20571.43</v>
          </cell>
          <cell r="I178">
            <v>6171.4290000000001</v>
          </cell>
          <cell r="J178">
            <v>0</v>
          </cell>
          <cell r="K178">
            <v>6171.4290000000001</v>
          </cell>
          <cell r="L178">
            <v>0.3</v>
          </cell>
          <cell r="M178">
            <v>6171.4290000000001</v>
          </cell>
          <cell r="N178">
            <v>0</v>
          </cell>
          <cell r="O178">
            <v>6171.4290000000001</v>
          </cell>
          <cell r="P178">
            <v>0.3</v>
          </cell>
          <cell r="Q178">
            <v>8228.5720000000001</v>
          </cell>
          <cell r="R178">
            <v>0</v>
          </cell>
          <cell r="S178">
            <v>8228.5720000000001</v>
          </cell>
          <cell r="T178">
            <v>0.4</v>
          </cell>
          <cell r="U178">
            <v>0</v>
          </cell>
          <cell r="V178">
            <v>0</v>
          </cell>
          <cell r="W178">
            <v>0</v>
          </cell>
          <cell r="Y178">
            <v>0</v>
          </cell>
          <cell r="Z178">
            <v>0</v>
          </cell>
          <cell r="AA178">
            <v>0</v>
          </cell>
        </row>
        <row r="179">
          <cell r="A179" t="str">
            <v>3.3.2.2</v>
          </cell>
          <cell r="B179" t="str">
            <v>Visita técnica para utilização das Nfes como preço de referência</v>
          </cell>
          <cell r="D179">
            <v>90</v>
          </cell>
          <cell r="E179">
            <v>0</v>
          </cell>
          <cell r="F179">
            <v>8571.43</v>
          </cell>
          <cell r="G179">
            <v>0</v>
          </cell>
          <cell r="H179">
            <v>8571.43</v>
          </cell>
          <cell r="I179">
            <v>0</v>
          </cell>
          <cell r="J179">
            <v>0</v>
          </cell>
          <cell r="K179">
            <v>0</v>
          </cell>
          <cell r="L179">
            <v>0</v>
          </cell>
          <cell r="M179">
            <v>6857.1440000000002</v>
          </cell>
          <cell r="N179">
            <v>0</v>
          </cell>
          <cell r="O179">
            <v>6857.1440000000002</v>
          </cell>
          <cell r="P179">
            <v>0.8</v>
          </cell>
          <cell r="Q179">
            <v>1714.2860000000001</v>
          </cell>
          <cell r="R179">
            <v>0</v>
          </cell>
          <cell r="S179">
            <v>1714.2860000000001</v>
          </cell>
          <cell r="T179">
            <v>0.2</v>
          </cell>
          <cell r="U179">
            <v>0</v>
          </cell>
          <cell r="V179">
            <v>0</v>
          </cell>
          <cell r="W179">
            <v>0</v>
          </cell>
          <cell r="Y179">
            <v>0</v>
          </cell>
          <cell r="Z179">
            <v>0</v>
          </cell>
          <cell r="AA179">
            <v>0</v>
          </cell>
        </row>
        <row r="180">
          <cell r="A180" t="str">
            <v>3.3.3</v>
          </cell>
          <cell r="B180" t="str">
            <v>3.3.3 Implantação de uma metodologia de elaboração e atualização do catálogo de compras e de fornecedores</v>
          </cell>
          <cell r="D180">
            <v>43799</v>
          </cell>
          <cell r="E180">
            <v>0</v>
          </cell>
          <cell r="F180">
            <v>142857.14000000001</v>
          </cell>
          <cell r="G180">
            <v>0</v>
          </cell>
          <cell r="H180">
            <v>142857.14000000001</v>
          </cell>
          <cell r="I180">
            <v>0</v>
          </cell>
          <cell r="J180">
            <v>0</v>
          </cell>
          <cell r="K180">
            <v>0</v>
          </cell>
          <cell r="L180">
            <v>0</v>
          </cell>
          <cell r="M180">
            <v>42857.142</v>
          </cell>
          <cell r="N180">
            <v>0</v>
          </cell>
          <cell r="O180">
            <v>42857.142</v>
          </cell>
          <cell r="P180">
            <v>0.3</v>
          </cell>
          <cell r="Q180">
            <v>99999.998000000007</v>
          </cell>
          <cell r="R180">
            <v>0</v>
          </cell>
          <cell r="S180">
            <v>99999.998000000007</v>
          </cell>
          <cell r="T180">
            <v>0.7</v>
          </cell>
          <cell r="U180">
            <v>0</v>
          </cell>
          <cell r="V180">
            <v>0</v>
          </cell>
          <cell r="W180">
            <v>0</v>
          </cell>
          <cell r="X180">
            <v>0</v>
          </cell>
          <cell r="Y180">
            <v>0</v>
          </cell>
          <cell r="Z180">
            <v>0</v>
          </cell>
          <cell r="AA180">
            <v>0</v>
          </cell>
          <cell r="AB180">
            <v>0</v>
          </cell>
        </row>
        <row r="181">
          <cell r="A181" t="str">
            <v>3.3.3.1</v>
          </cell>
          <cell r="B181" t="str">
            <v>Elaboração e atualização do catálogo de compras e de fornecedores</v>
          </cell>
          <cell r="D181">
            <v>43799</v>
          </cell>
          <cell r="E181">
            <v>0</v>
          </cell>
          <cell r="F181">
            <v>142857.14000000001</v>
          </cell>
          <cell r="G181">
            <v>0</v>
          </cell>
          <cell r="H181">
            <v>142857.14000000001</v>
          </cell>
          <cell r="I181">
            <v>0</v>
          </cell>
          <cell r="J181">
            <v>0</v>
          </cell>
          <cell r="K181">
            <v>0</v>
          </cell>
          <cell r="L181">
            <v>0</v>
          </cell>
          <cell r="M181">
            <v>42857.142</v>
          </cell>
          <cell r="N181">
            <v>0</v>
          </cell>
          <cell r="O181">
            <v>42857.142</v>
          </cell>
          <cell r="P181">
            <v>0.3</v>
          </cell>
          <cell r="Q181">
            <v>99999.998000000007</v>
          </cell>
          <cell r="R181">
            <v>0</v>
          </cell>
          <cell r="S181">
            <v>99999.998000000007</v>
          </cell>
          <cell r="T181">
            <v>0.7</v>
          </cell>
          <cell r="U181">
            <v>0</v>
          </cell>
          <cell r="V181">
            <v>0</v>
          </cell>
          <cell r="W181">
            <v>0</v>
          </cell>
          <cell r="Y181">
            <v>0</v>
          </cell>
          <cell r="Z181">
            <v>0</v>
          </cell>
          <cell r="AA181">
            <v>0</v>
          </cell>
        </row>
        <row r="182">
          <cell r="A182" t="str">
            <v>3.3.4</v>
          </cell>
          <cell r="B182" t="str">
            <v>3.3.4 Atualização da funcionalidade e integração do SIGA aos demais sistemas do Estado</v>
          </cell>
          <cell r="D182">
            <v>43707</v>
          </cell>
          <cell r="E182">
            <v>0</v>
          </cell>
          <cell r="F182">
            <v>612319.65565649269</v>
          </cell>
          <cell r="G182">
            <v>530537.48434350709</v>
          </cell>
          <cell r="H182">
            <v>1142857.1399999997</v>
          </cell>
          <cell r="I182">
            <v>122463.93113129854</v>
          </cell>
          <cell r="J182">
            <v>106107.49686870142</v>
          </cell>
          <cell r="K182">
            <v>228571.42799999996</v>
          </cell>
          <cell r="L182">
            <v>0.2</v>
          </cell>
          <cell r="M182">
            <v>183695.89669694781</v>
          </cell>
          <cell r="N182">
            <v>159161.24530305213</v>
          </cell>
          <cell r="O182">
            <v>342857.14199999993</v>
          </cell>
          <cell r="P182">
            <v>0.30000000000000004</v>
          </cell>
          <cell r="Q182">
            <v>306159.82782824634</v>
          </cell>
          <cell r="R182">
            <v>265268.74217175355</v>
          </cell>
          <cell r="S182">
            <v>571428.56999999983</v>
          </cell>
          <cell r="T182">
            <v>0.5</v>
          </cell>
          <cell r="U182">
            <v>0</v>
          </cell>
          <cell r="V182">
            <v>0</v>
          </cell>
          <cell r="W182">
            <v>0</v>
          </cell>
          <cell r="X182">
            <v>0</v>
          </cell>
          <cell r="Y182">
            <v>0</v>
          </cell>
          <cell r="Z182">
            <v>0</v>
          </cell>
          <cell r="AA182">
            <v>0</v>
          </cell>
          <cell r="AB182">
            <v>0</v>
          </cell>
        </row>
        <row r="183">
          <cell r="A183" t="str">
            <v>3.3.4.1</v>
          </cell>
          <cell r="B183" t="str">
            <v>Aprimoramento do sistema informatizado de compras (SIGA) com funcionalidade para preço de referência</v>
          </cell>
          <cell r="D183">
            <v>43707</v>
          </cell>
          <cell r="E183">
            <v>0</v>
          </cell>
          <cell r="F183">
            <v>612319.65565649269</v>
          </cell>
          <cell r="G183">
            <v>530537.48434350709</v>
          </cell>
          <cell r="H183">
            <v>1142857.1399999997</v>
          </cell>
          <cell r="I183">
            <v>122463.93113129854</v>
          </cell>
          <cell r="J183">
            <v>106107.49686870142</v>
          </cell>
          <cell r="K183">
            <v>228571.42799999996</v>
          </cell>
          <cell r="L183">
            <v>0.2</v>
          </cell>
          <cell r="M183">
            <v>183695.89669694781</v>
          </cell>
          <cell r="N183">
            <v>159161.24530305213</v>
          </cell>
          <cell r="O183">
            <v>342857.14199999993</v>
          </cell>
          <cell r="P183">
            <v>0.3</v>
          </cell>
          <cell r="Q183">
            <v>306159.82782824634</v>
          </cell>
          <cell r="R183">
            <v>265268.74217175355</v>
          </cell>
          <cell r="S183">
            <v>571428.56999999983</v>
          </cell>
          <cell r="T183">
            <v>0.5</v>
          </cell>
          <cell r="U183">
            <v>0</v>
          </cell>
          <cell r="V183">
            <v>0</v>
          </cell>
          <cell r="W183">
            <v>0</v>
          </cell>
          <cell r="Y183">
            <v>0</v>
          </cell>
          <cell r="Z183">
            <v>0</v>
          </cell>
          <cell r="AA183">
            <v>0</v>
          </cell>
        </row>
        <row r="184">
          <cell r="A184" t="str">
            <v>3.4</v>
          </cell>
          <cell r="B184" t="str">
            <v>3.4  Norma de Contabilidad implantadas</v>
          </cell>
          <cell r="D184">
            <v>43707</v>
          </cell>
          <cell r="E184">
            <v>0</v>
          </cell>
          <cell r="F184">
            <v>993451.95087451418</v>
          </cell>
          <cell r="G184">
            <v>817690.89912548568</v>
          </cell>
          <cell r="H184">
            <v>1811142.8499999999</v>
          </cell>
          <cell r="I184">
            <v>44313.489344974674</v>
          </cell>
          <cell r="J184">
            <v>37800.795655025322</v>
          </cell>
          <cell r="K184">
            <v>82114.285000000003</v>
          </cell>
          <cell r="L184">
            <v>4.5338381232601289E-2</v>
          </cell>
          <cell r="M184">
            <v>145648.19987105366</v>
          </cell>
          <cell r="N184">
            <v>117580.37012894632</v>
          </cell>
          <cell r="O184">
            <v>263228.56999999995</v>
          </cell>
          <cell r="P184">
            <v>0.14533838123260126</v>
          </cell>
          <cell r="Q184">
            <v>290915.79913547845</v>
          </cell>
          <cell r="R184">
            <v>227998.48486452154</v>
          </cell>
          <cell r="S184">
            <v>518914.28399999999</v>
          </cell>
          <cell r="T184">
            <v>0.28651206833298654</v>
          </cell>
          <cell r="U184">
            <v>511203.0345230074</v>
          </cell>
          <cell r="V184">
            <v>434311.24847699265</v>
          </cell>
          <cell r="W184">
            <v>945514.28300000005</v>
          </cell>
          <cell r="X184">
            <v>0.52205395228763984</v>
          </cell>
          <cell r="Y184">
            <v>1371.4280000000001</v>
          </cell>
          <cell r="Z184">
            <v>0</v>
          </cell>
          <cell r="AA184">
            <v>1371.4280000000001</v>
          </cell>
          <cell r="AB184">
            <v>7.5721691417107175E-4</v>
          </cell>
        </row>
        <row r="185">
          <cell r="A185" t="str">
            <v>3.4.1</v>
          </cell>
          <cell r="B185" t="str">
            <v>3.4.1 Definição de regras e polítcas contábeis com implementação do conjunto das normas internacionais de contabilidade a serem convergidas</v>
          </cell>
          <cell r="D185">
            <v>90</v>
          </cell>
          <cell r="E185">
            <v>0</v>
          </cell>
          <cell r="F185">
            <v>72676.265613724303</v>
          </cell>
          <cell r="G185">
            <v>19895.154386275695</v>
          </cell>
          <cell r="H185">
            <v>92571.42</v>
          </cell>
          <cell r="I185">
            <v>7574.309684117291</v>
          </cell>
          <cell r="J185">
            <v>5968.5463158827088</v>
          </cell>
          <cell r="K185">
            <v>13542.856</v>
          </cell>
          <cell r="L185">
            <v>0.14629629749657075</v>
          </cell>
          <cell r="M185">
            <v>16831.451684117292</v>
          </cell>
          <cell r="N185">
            <v>5968.5463158827088</v>
          </cell>
          <cell r="O185">
            <v>22799.998</v>
          </cell>
          <cell r="P185">
            <v>0.24629629749657075</v>
          </cell>
          <cell r="Q185">
            <v>33511.922403431076</v>
          </cell>
          <cell r="R185">
            <v>4973.7885965689238</v>
          </cell>
          <cell r="S185">
            <v>38485.711000000003</v>
          </cell>
          <cell r="T185">
            <v>0.41574074374142694</v>
          </cell>
          <cell r="U185">
            <v>13387.153842058646</v>
          </cell>
          <cell r="V185">
            <v>2984.2731579413544</v>
          </cell>
          <cell r="W185">
            <v>16371.427</v>
          </cell>
          <cell r="X185">
            <v>0.17685185125171463</v>
          </cell>
          <cell r="Y185">
            <v>1371.4280000000001</v>
          </cell>
          <cell r="Z185">
            <v>0</v>
          </cell>
          <cell r="AA185">
            <v>1371.4280000000001</v>
          </cell>
          <cell r="AB185">
            <v>1.4814810013716978E-2</v>
          </cell>
        </row>
        <row r="186">
          <cell r="A186" t="str">
            <v>3.4.1.1</v>
          </cell>
          <cell r="B186" t="str">
            <v>Serviços de consultoria para implementação das NBC TSP nos sistemas estruturantes de patrimônio</v>
          </cell>
          <cell r="D186">
            <v>43707</v>
          </cell>
          <cell r="E186">
            <v>0</v>
          </cell>
          <cell r="F186">
            <v>22961.985613724304</v>
          </cell>
          <cell r="G186">
            <v>19895.154386275695</v>
          </cell>
          <cell r="H186">
            <v>42857.14</v>
          </cell>
          <cell r="I186">
            <v>6888.5956841172911</v>
          </cell>
          <cell r="J186">
            <v>5968.5463158827088</v>
          </cell>
          <cell r="K186">
            <v>12857.142</v>
          </cell>
          <cell r="L186">
            <v>0.3</v>
          </cell>
          <cell r="M186">
            <v>6888.5956841172911</v>
          </cell>
          <cell r="N186">
            <v>5968.5463158827088</v>
          </cell>
          <cell r="O186">
            <v>12857.142</v>
          </cell>
          <cell r="P186">
            <v>0.3</v>
          </cell>
          <cell r="Q186">
            <v>5740.496403431076</v>
          </cell>
          <cell r="R186">
            <v>4973.7885965689238</v>
          </cell>
          <cell r="S186">
            <v>10714.285</v>
          </cell>
          <cell r="T186">
            <v>0.25</v>
          </cell>
          <cell r="U186">
            <v>3444.2978420586455</v>
          </cell>
          <cell r="V186">
            <v>2984.2731579413544</v>
          </cell>
          <cell r="W186">
            <v>6428.5709999999999</v>
          </cell>
          <cell r="X186">
            <v>0.15</v>
          </cell>
          <cell r="Y186">
            <v>0</v>
          </cell>
          <cell r="Z186">
            <v>0</v>
          </cell>
          <cell r="AA186">
            <v>0</v>
          </cell>
        </row>
        <row r="187">
          <cell r="A187" t="str">
            <v>3.4.1.2</v>
          </cell>
          <cell r="B187" t="str">
            <v>Serviços de consultoria para implementação de testes de impairment dos ativos do Estado</v>
          </cell>
          <cell r="D187">
            <v>43952</v>
          </cell>
          <cell r="E187">
            <v>0</v>
          </cell>
          <cell r="F187">
            <v>42857.14</v>
          </cell>
          <cell r="G187">
            <v>0</v>
          </cell>
          <cell r="H187">
            <v>42857.14</v>
          </cell>
          <cell r="I187">
            <v>0</v>
          </cell>
          <cell r="J187">
            <v>0</v>
          </cell>
          <cell r="K187">
            <v>0</v>
          </cell>
          <cell r="L187">
            <v>0</v>
          </cell>
          <cell r="M187">
            <v>8571.4279999999999</v>
          </cell>
          <cell r="N187">
            <v>0</v>
          </cell>
          <cell r="O187">
            <v>8571.4279999999999</v>
          </cell>
          <cell r="P187">
            <v>0.2</v>
          </cell>
          <cell r="Q187">
            <v>25714.284</v>
          </cell>
          <cell r="R187">
            <v>0</v>
          </cell>
          <cell r="S187">
            <v>25714.284</v>
          </cell>
          <cell r="T187">
            <v>0.6</v>
          </cell>
          <cell r="U187">
            <v>8571.4279999999999</v>
          </cell>
          <cell r="V187">
            <v>0</v>
          </cell>
          <cell r="W187">
            <v>8571.4279999999999</v>
          </cell>
          <cell r="X187">
            <v>0.2</v>
          </cell>
          <cell r="Y187">
            <v>0</v>
          </cell>
          <cell r="Z187">
            <v>0</v>
          </cell>
          <cell r="AA187">
            <v>0</v>
          </cell>
        </row>
        <row r="188">
          <cell r="A188" t="str">
            <v>3.4.1.3</v>
          </cell>
          <cell r="B188" t="str">
            <v>Viagens técnicas para conhecer outros modelos</v>
          </cell>
          <cell r="D188">
            <v>90</v>
          </cell>
          <cell r="E188">
            <v>0</v>
          </cell>
          <cell r="F188">
            <v>6857.14</v>
          </cell>
          <cell r="G188">
            <v>0</v>
          </cell>
          <cell r="H188">
            <v>6857.14</v>
          </cell>
          <cell r="I188">
            <v>685.71400000000006</v>
          </cell>
          <cell r="J188">
            <v>0</v>
          </cell>
          <cell r="K188">
            <v>685.71400000000006</v>
          </cell>
          <cell r="L188">
            <v>0.1</v>
          </cell>
          <cell r="M188">
            <v>1371.4280000000001</v>
          </cell>
          <cell r="N188">
            <v>0</v>
          </cell>
          <cell r="O188">
            <v>1371.4280000000001</v>
          </cell>
          <cell r="P188">
            <v>0.2</v>
          </cell>
          <cell r="Q188">
            <v>2057.1419999999998</v>
          </cell>
          <cell r="R188">
            <v>0</v>
          </cell>
          <cell r="S188">
            <v>2057.1419999999998</v>
          </cell>
          <cell r="T188">
            <v>0.3</v>
          </cell>
          <cell r="U188">
            <v>1371.4280000000001</v>
          </cell>
          <cell r="V188">
            <v>0</v>
          </cell>
          <cell r="W188">
            <v>1371.4280000000001</v>
          </cell>
          <cell r="X188">
            <v>0.2</v>
          </cell>
          <cell r="Y188">
            <v>1371.4280000000001</v>
          </cell>
          <cell r="Z188">
            <v>0</v>
          </cell>
          <cell r="AA188">
            <v>1371.4280000000001</v>
          </cell>
          <cell r="AB188">
            <v>0.2</v>
          </cell>
        </row>
        <row r="189">
          <cell r="A189" t="str">
            <v>3.4.2</v>
          </cell>
          <cell r="B189" t="str">
            <v>3.4.2 Customização contábil dos sistemas Tributário (SIT), Administração (SIGA) e Recursos Humanos (SIARHES)</v>
          </cell>
          <cell r="D189">
            <v>43707</v>
          </cell>
          <cell r="E189">
            <v>0</v>
          </cell>
          <cell r="F189">
            <v>920775.68526078982</v>
          </cell>
          <cell r="G189">
            <v>797795.74473921</v>
          </cell>
          <cell r="H189">
            <v>1718571.4299999997</v>
          </cell>
          <cell r="I189">
            <v>36739.179660857386</v>
          </cell>
          <cell r="J189">
            <v>31832.249339142611</v>
          </cell>
          <cell r="K189">
            <v>68571.429000000004</v>
          </cell>
          <cell r="L189">
            <v>3.9900249592767882E-2</v>
          </cell>
          <cell r="M189">
            <v>128816.74818693637</v>
          </cell>
          <cell r="N189">
            <v>111611.82381306362</v>
          </cell>
          <cell r="O189">
            <v>240428.57199999999</v>
          </cell>
          <cell r="P189">
            <v>0.13990024959276789</v>
          </cell>
          <cell r="Q189">
            <v>257403.87673204736</v>
          </cell>
          <cell r="R189">
            <v>223024.69626795262</v>
          </cell>
          <cell r="S189">
            <v>480428.57299999992</v>
          </cell>
          <cell r="T189">
            <v>0.27955112287651612</v>
          </cell>
          <cell r="U189">
            <v>497815.88068094873</v>
          </cell>
          <cell r="V189">
            <v>431326.9753190513</v>
          </cell>
          <cell r="W189">
            <v>929142.85600000003</v>
          </cell>
          <cell r="X189">
            <v>0.54064837793794829</v>
          </cell>
          <cell r="Y189">
            <v>0</v>
          </cell>
          <cell r="Z189">
            <v>0</v>
          </cell>
          <cell r="AA189">
            <v>0</v>
          </cell>
          <cell r="AB189">
            <v>0</v>
          </cell>
        </row>
        <row r="190">
          <cell r="A190" t="str">
            <v>3.4.2.1</v>
          </cell>
          <cell r="B190" t="str">
            <v>Modernização do SIGEFES</v>
          </cell>
          <cell r="D190">
            <v>43707</v>
          </cell>
          <cell r="E190">
            <v>0</v>
          </cell>
          <cell r="F190">
            <v>622269.85085118585</v>
          </cell>
          <cell r="G190">
            <v>539158.7191488141</v>
          </cell>
          <cell r="H190">
            <v>1161428.5699999998</v>
          </cell>
          <cell r="I190">
            <v>0</v>
          </cell>
          <cell r="J190">
            <v>0</v>
          </cell>
          <cell r="K190">
            <v>0</v>
          </cell>
          <cell r="L190">
            <v>0</v>
          </cell>
          <cell r="M190">
            <v>62226.985085118591</v>
          </cell>
          <cell r="N190">
            <v>53915.871914881413</v>
          </cell>
          <cell r="O190">
            <v>116142.857</v>
          </cell>
          <cell r="P190">
            <v>0.1</v>
          </cell>
          <cell r="Q190">
            <v>62226.985085118591</v>
          </cell>
          <cell r="R190">
            <v>53915.871914881413</v>
          </cell>
          <cell r="S190">
            <v>116142.857</v>
          </cell>
          <cell r="T190">
            <v>0.1</v>
          </cell>
          <cell r="U190">
            <v>497815.88068094873</v>
          </cell>
          <cell r="V190">
            <v>431326.9753190513</v>
          </cell>
          <cell r="W190">
            <v>929142.85600000003</v>
          </cell>
          <cell r="X190">
            <v>0.8</v>
          </cell>
          <cell r="Y190">
            <v>0</v>
          </cell>
          <cell r="Z190">
            <v>0</v>
          </cell>
          <cell r="AA190">
            <v>0</v>
          </cell>
        </row>
        <row r="191">
          <cell r="A191" t="str">
            <v>3.4.2.2</v>
          </cell>
          <cell r="B191" t="str">
            <v>Integração e desenvolvimento de relatórios de sistemas para aplicação das Normas</v>
          </cell>
          <cell r="D191">
            <v>43707</v>
          </cell>
          <cell r="E191">
            <v>0</v>
          </cell>
          <cell r="F191">
            <v>68885.962198969908</v>
          </cell>
          <cell r="G191">
            <v>59685.467801030078</v>
          </cell>
          <cell r="H191">
            <v>128571.43</v>
          </cell>
          <cell r="I191">
            <v>13777.192439793982</v>
          </cell>
          <cell r="J191">
            <v>11937.093560206016</v>
          </cell>
          <cell r="K191">
            <v>25714.286</v>
          </cell>
          <cell r="L191">
            <v>0.2</v>
          </cell>
          <cell r="M191">
            <v>20665.78865969097</v>
          </cell>
          <cell r="N191">
            <v>17905.640340309023</v>
          </cell>
          <cell r="O191">
            <v>38571.428999999989</v>
          </cell>
          <cell r="P191">
            <v>0.3</v>
          </cell>
          <cell r="Q191">
            <v>34442.981099484954</v>
          </cell>
          <cell r="R191">
            <v>29842.733900515039</v>
          </cell>
          <cell r="S191">
            <v>64285.714999999997</v>
          </cell>
          <cell r="T191">
            <v>0.5</v>
          </cell>
          <cell r="U191">
            <v>0</v>
          </cell>
          <cell r="V191">
            <v>0</v>
          </cell>
          <cell r="W191">
            <v>0</v>
          </cell>
          <cell r="X191">
            <v>0</v>
          </cell>
          <cell r="Y191">
            <v>0</v>
          </cell>
          <cell r="Z191">
            <v>0</v>
          </cell>
          <cell r="AA191">
            <v>0</v>
          </cell>
        </row>
        <row r="192">
          <cell r="A192" t="str">
            <v>3.4.2.3</v>
          </cell>
          <cell r="B192" t="str">
            <v>Serviços de consultoria para desenvolvimento de sistemas e ou módulos que permitam a inserção de regras contábeis que atendam às normas internacionais</v>
          </cell>
          <cell r="D192">
            <v>43707</v>
          </cell>
          <cell r="E192">
            <v>0</v>
          </cell>
          <cell r="F192">
            <v>229619.87221063403</v>
          </cell>
          <cell r="G192">
            <v>198951.55778936594</v>
          </cell>
          <cell r="H192">
            <v>428571.42999999993</v>
          </cell>
          <cell r="I192">
            <v>22961.987221063406</v>
          </cell>
          <cell r="J192">
            <v>19895.155778936594</v>
          </cell>
          <cell r="K192">
            <v>42857.142999999996</v>
          </cell>
          <cell r="L192">
            <v>0.1</v>
          </cell>
          <cell r="M192">
            <v>45923.974442126811</v>
          </cell>
          <cell r="N192">
            <v>39790.311557873189</v>
          </cell>
          <cell r="O192">
            <v>85714.285999999993</v>
          </cell>
          <cell r="P192">
            <v>0.2</v>
          </cell>
          <cell r="Q192">
            <v>160733.91054744381</v>
          </cell>
          <cell r="R192">
            <v>139266.09045255615</v>
          </cell>
          <cell r="S192">
            <v>300000.00099999993</v>
          </cell>
          <cell r="T192">
            <v>0.7</v>
          </cell>
          <cell r="U192">
            <v>0</v>
          </cell>
          <cell r="V192">
            <v>0</v>
          </cell>
          <cell r="W192">
            <v>0</v>
          </cell>
          <cell r="X192">
            <v>0</v>
          </cell>
          <cell r="Y192">
            <v>0</v>
          </cell>
          <cell r="Z192">
            <v>0</v>
          </cell>
          <cell r="AA192">
            <v>0</v>
          </cell>
        </row>
        <row r="193">
          <cell r="A193" t="str">
            <v>3.5</v>
          </cell>
          <cell r="B193" t="str">
            <v>3.5  Sistema informático de costos públicos</v>
          </cell>
          <cell r="D193">
            <v>43707</v>
          </cell>
          <cell r="E193">
            <v>0</v>
          </cell>
          <cell r="F193">
            <v>629039.74442126811</v>
          </cell>
          <cell r="G193">
            <v>397903.11557873187</v>
          </cell>
          <cell r="H193">
            <v>1026942.8599999999</v>
          </cell>
          <cell r="I193">
            <v>91847.948884253623</v>
          </cell>
          <cell r="J193">
            <v>79580.623115746377</v>
          </cell>
          <cell r="K193">
            <v>171428.57199999999</v>
          </cell>
          <cell r="L193">
            <v>0.16693097413423763</v>
          </cell>
          <cell r="M193">
            <v>178914.78132638038</v>
          </cell>
          <cell r="N193">
            <v>119370.93467361956</v>
          </cell>
          <cell r="O193">
            <v>298285.71599999996</v>
          </cell>
          <cell r="P193">
            <v>0.29045989569468356</v>
          </cell>
          <cell r="Q193">
            <v>270762.73021063401</v>
          </cell>
          <cell r="R193">
            <v>198951.55778936594</v>
          </cell>
          <cell r="S193">
            <v>469714.28799999994</v>
          </cell>
          <cell r="T193">
            <v>0.45739086982892113</v>
          </cell>
          <cell r="U193">
            <v>80614.284</v>
          </cell>
          <cell r="V193">
            <v>0</v>
          </cell>
          <cell r="W193">
            <v>80614.284</v>
          </cell>
          <cell r="X193">
            <v>7.8499288655651214E-2</v>
          </cell>
          <cell r="Y193">
            <v>6900</v>
          </cell>
          <cell r="Z193">
            <v>0</v>
          </cell>
          <cell r="AA193">
            <v>6900</v>
          </cell>
          <cell r="AB193">
            <v>6.7189716865064929E-3</v>
          </cell>
        </row>
        <row r="194">
          <cell r="A194" t="str">
            <v>3.5.1</v>
          </cell>
          <cell r="B194" t="str">
            <v>3.5.1 Mapeamento dos processos para o controle dos custos, unidades de gasto e definição de metodologia de avaliação dos custos das unidades.</v>
          </cell>
          <cell r="D194">
            <v>90</v>
          </cell>
          <cell r="E194">
            <v>0</v>
          </cell>
          <cell r="F194">
            <v>169800</v>
          </cell>
          <cell r="G194">
            <v>0</v>
          </cell>
          <cell r="H194">
            <v>169800</v>
          </cell>
          <cell r="I194">
            <v>0</v>
          </cell>
          <cell r="J194">
            <v>0</v>
          </cell>
          <cell r="K194">
            <v>0</v>
          </cell>
          <cell r="L194">
            <v>0</v>
          </cell>
          <cell r="M194">
            <v>41142.857999999993</v>
          </cell>
          <cell r="N194">
            <v>0</v>
          </cell>
          <cell r="O194">
            <v>41142.857999999993</v>
          </cell>
          <cell r="P194">
            <v>0.24230187279151938</v>
          </cell>
          <cell r="Q194">
            <v>41142.857999999993</v>
          </cell>
          <cell r="R194">
            <v>0</v>
          </cell>
          <cell r="S194">
            <v>41142.857999999993</v>
          </cell>
          <cell r="T194">
            <v>0.24230187279151938</v>
          </cell>
          <cell r="U194">
            <v>80614.284</v>
          </cell>
          <cell r="V194">
            <v>0</v>
          </cell>
          <cell r="W194">
            <v>80614.284</v>
          </cell>
          <cell r="X194">
            <v>0.47476021201413426</v>
          </cell>
          <cell r="Y194">
            <v>6900</v>
          </cell>
          <cell r="Z194">
            <v>0</v>
          </cell>
          <cell r="AA194">
            <v>6900</v>
          </cell>
          <cell r="AB194">
            <v>4.0636042402826852E-2</v>
          </cell>
        </row>
        <row r="195">
          <cell r="A195" t="str">
            <v>3.5.1.1</v>
          </cell>
          <cell r="B195" t="str">
            <v>Mapeamento dos processos para o controle dos custos, unidades de gasto e definição de metodologia de avaliação dos custos das unidades</v>
          </cell>
          <cell r="D195">
            <v>43952</v>
          </cell>
          <cell r="E195">
            <v>0</v>
          </cell>
          <cell r="F195">
            <v>137142.85999999999</v>
          </cell>
          <cell r="G195">
            <v>0</v>
          </cell>
          <cell r="H195">
            <v>137142.85999999999</v>
          </cell>
          <cell r="I195">
            <v>0</v>
          </cell>
          <cell r="J195">
            <v>0</v>
          </cell>
          <cell r="K195">
            <v>0</v>
          </cell>
          <cell r="L195">
            <v>0</v>
          </cell>
          <cell r="M195">
            <v>41142.857999999993</v>
          </cell>
          <cell r="N195">
            <v>0</v>
          </cell>
          <cell r="O195">
            <v>41142.857999999993</v>
          </cell>
          <cell r="P195">
            <v>0.3</v>
          </cell>
          <cell r="Q195">
            <v>41142.857999999993</v>
          </cell>
          <cell r="R195">
            <v>0</v>
          </cell>
          <cell r="S195">
            <v>41142.857999999993</v>
          </cell>
          <cell r="T195">
            <v>0.3</v>
          </cell>
          <cell r="U195">
            <v>54857.144</v>
          </cell>
          <cell r="V195">
            <v>0</v>
          </cell>
          <cell r="W195">
            <v>54857.144</v>
          </cell>
          <cell r="X195">
            <v>0.4</v>
          </cell>
          <cell r="Y195">
            <v>0</v>
          </cell>
          <cell r="Z195">
            <v>0</v>
          </cell>
          <cell r="AA195">
            <v>0</v>
          </cell>
        </row>
        <row r="196">
          <cell r="A196" t="str">
            <v>3.5.1.2</v>
          </cell>
          <cell r="B196" t="str">
            <v>Viagens técnicas para conhecimento</v>
          </cell>
          <cell r="D196">
            <v>90</v>
          </cell>
          <cell r="E196">
            <v>0</v>
          </cell>
          <cell r="F196">
            <v>18857.14</v>
          </cell>
          <cell r="G196">
            <v>0</v>
          </cell>
          <cell r="H196">
            <v>18857.14</v>
          </cell>
          <cell r="I196">
            <v>0</v>
          </cell>
          <cell r="J196">
            <v>0</v>
          </cell>
          <cell r="K196">
            <v>0</v>
          </cell>
          <cell r="L196">
            <v>0</v>
          </cell>
          <cell r="M196">
            <v>0</v>
          </cell>
          <cell r="N196">
            <v>0</v>
          </cell>
          <cell r="O196">
            <v>0</v>
          </cell>
          <cell r="Q196">
            <v>0</v>
          </cell>
          <cell r="R196">
            <v>0</v>
          </cell>
          <cell r="S196">
            <v>0</v>
          </cell>
          <cell r="U196">
            <v>18857.14</v>
          </cell>
          <cell r="V196">
            <v>0</v>
          </cell>
          <cell r="W196">
            <v>18857.14</v>
          </cell>
          <cell r="X196">
            <v>1</v>
          </cell>
          <cell r="Y196">
            <v>0</v>
          </cell>
          <cell r="Z196">
            <v>0</v>
          </cell>
          <cell r="AA196">
            <v>0</v>
          </cell>
        </row>
        <row r="197">
          <cell r="A197" t="str">
            <v>3.5.1.3</v>
          </cell>
          <cell r="B197" t="str">
            <v>Capacitação e disseminação da cultura de custos, visando instrumentalizar servidores públicos para a utilização intensiva de dados de custos no suporte à decisão</v>
          </cell>
          <cell r="D197">
            <v>44318</v>
          </cell>
          <cell r="E197">
            <v>0</v>
          </cell>
          <cell r="F197">
            <v>5228.57</v>
          </cell>
          <cell r="G197">
            <v>0</v>
          </cell>
          <cell r="H197">
            <v>5228.57</v>
          </cell>
          <cell r="I197">
            <v>0</v>
          </cell>
          <cell r="J197">
            <v>0</v>
          </cell>
          <cell r="K197">
            <v>0</v>
          </cell>
          <cell r="L197">
            <v>0</v>
          </cell>
          <cell r="M197">
            <v>0</v>
          </cell>
          <cell r="N197">
            <v>0</v>
          </cell>
          <cell r="O197">
            <v>0</v>
          </cell>
          <cell r="P197">
            <v>0</v>
          </cell>
          <cell r="Q197">
            <v>0</v>
          </cell>
          <cell r="R197">
            <v>0</v>
          </cell>
          <cell r="S197">
            <v>0</v>
          </cell>
          <cell r="T197">
            <v>0</v>
          </cell>
          <cell r="U197">
            <v>2614.2849999999999</v>
          </cell>
          <cell r="V197">
            <v>0</v>
          </cell>
          <cell r="W197">
            <v>2614.2849999999999</v>
          </cell>
          <cell r="X197">
            <v>0.5</v>
          </cell>
          <cell r="Y197">
            <v>2614.2849999999999</v>
          </cell>
          <cell r="Z197">
            <v>0</v>
          </cell>
          <cell r="AA197">
            <v>2614.2849999999999</v>
          </cell>
          <cell r="AB197">
            <v>0.5</v>
          </cell>
        </row>
        <row r="198">
          <cell r="A198" t="str">
            <v>3.5.1.4</v>
          </cell>
          <cell r="B198" t="str">
            <v>Curso para utilização de ferramenta para visualização de dados</v>
          </cell>
          <cell r="D198">
            <v>44318</v>
          </cell>
          <cell r="E198">
            <v>0</v>
          </cell>
          <cell r="F198">
            <v>8571.43</v>
          </cell>
          <cell r="G198">
            <v>0</v>
          </cell>
          <cell r="H198">
            <v>8571.43</v>
          </cell>
          <cell r="I198">
            <v>0</v>
          </cell>
          <cell r="J198">
            <v>0</v>
          </cell>
          <cell r="K198">
            <v>0</v>
          </cell>
          <cell r="L198">
            <v>0</v>
          </cell>
          <cell r="M198">
            <v>0</v>
          </cell>
          <cell r="N198">
            <v>0</v>
          </cell>
          <cell r="O198">
            <v>0</v>
          </cell>
          <cell r="Q198">
            <v>0</v>
          </cell>
          <cell r="R198">
            <v>0</v>
          </cell>
          <cell r="S198">
            <v>0</v>
          </cell>
          <cell r="U198">
            <v>4285.7150000000001</v>
          </cell>
          <cell r="V198">
            <v>0</v>
          </cell>
          <cell r="W198">
            <v>4285.7150000000001</v>
          </cell>
          <cell r="X198">
            <v>0.5</v>
          </cell>
          <cell r="Y198">
            <v>4285.7150000000001</v>
          </cell>
          <cell r="Z198">
            <v>0</v>
          </cell>
          <cell r="AA198">
            <v>4285.7150000000001</v>
          </cell>
          <cell r="AB198">
            <v>0.5</v>
          </cell>
        </row>
        <row r="199">
          <cell r="A199" t="str">
            <v>3.5.2</v>
          </cell>
          <cell r="B199" t="str">
            <v xml:space="preserve">3.5.2 Desenvolvimento de Sistema integrado de coleta de informação e apropriação nas unidades a partir de interfaces com os diversos sistemas de gestão pública do Estado. </v>
          </cell>
          <cell r="D199">
            <v>43707</v>
          </cell>
          <cell r="E199">
            <v>0</v>
          </cell>
          <cell r="F199">
            <v>459239.74442126806</v>
          </cell>
          <cell r="G199">
            <v>397903.11557873187</v>
          </cell>
          <cell r="H199">
            <v>857142.85999999987</v>
          </cell>
          <cell r="I199">
            <v>91847.948884253623</v>
          </cell>
          <cell r="J199">
            <v>79580.623115746377</v>
          </cell>
          <cell r="K199">
            <v>171428.57199999999</v>
          </cell>
          <cell r="L199">
            <v>0.2</v>
          </cell>
          <cell r="M199">
            <v>137771.92332638041</v>
          </cell>
          <cell r="N199">
            <v>119370.93467361956</v>
          </cell>
          <cell r="O199">
            <v>257142.85799999995</v>
          </cell>
          <cell r="P199">
            <v>0.3</v>
          </cell>
          <cell r="Q199">
            <v>229619.87221063403</v>
          </cell>
          <cell r="R199">
            <v>198951.55778936594</v>
          </cell>
          <cell r="S199">
            <v>428571.42999999993</v>
          </cell>
          <cell r="T199">
            <v>0.5</v>
          </cell>
          <cell r="U199">
            <v>0</v>
          </cell>
          <cell r="V199">
            <v>0</v>
          </cell>
          <cell r="W199">
            <v>0</v>
          </cell>
          <cell r="X199">
            <v>0</v>
          </cell>
          <cell r="Y199">
            <v>0</v>
          </cell>
          <cell r="Z199">
            <v>0</v>
          </cell>
          <cell r="AA199">
            <v>0</v>
          </cell>
          <cell r="AB199">
            <v>0</v>
          </cell>
        </row>
        <row r="200">
          <cell r="A200" t="str">
            <v>3.5.2.1</v>
          </cell>
          <cell r="B200" t="str">
            <v>Desenvolvimento de um sistema de custos, com a integração de dados oriundos de diversos sistemas, garantindo-se rastreabilidade, comparabilidade e confiabilidade (BI)</v>
          </cell>
          <cell r="D200">
            <v>43707</v>
          </cell>
          <cell r="E200">
            <v>0</v>
          </cell>
          <cell r="F200">
            <v>459239.74442126806</v>
          </cell>
          <cell r="G200">
            <v>397903.11557873187</v>
          </cell>
          <cell r="H200">
            <v>857142.85999999987</v>
          </cell>
          <cell r="I200">
            <v>91847.948884253623</v>
          </cell>
          <cell r="J200">
            <v>79580.623115746377</v>
          </cell>
          <cell r="K200">
            <v>171428.57199999999</v>
          </cell>
          <cell r="L200">
            <v>0.2</v>
          </cell>
          <cell r="M200">
            <v>137771.92332638041</v>
          </cell>
          <cell r="N200">
            <v>119370.93467361956</v>
          </cell>
          <cell r="O200">
            <v>257142.85799999995</v>
          </cell>
          <cell r="P200">
            <v>0.3</v>
          </cell>
          <cell r="Q200">
            <v>229619.87221063403</v>
          </cell>
          <cell r="R200">
            <v>198951.55778936594</v>
          </cell>
          <cell r="S200">
            <v>428571.42999999993</v>
          </cell>
          <cell r="T200">
            <v>0.5</v>
          </cell>
          <cell r="U200">
            <v>0</v>
          </cell>
          <cell r="V200">
            <v>0</v>
          </cell>
          <cell r="W200">
            <v>0</v>
          </cell>
          <cell r="X200">
            <v>0</v>
          </cell>
          <cell r="Y200">
            <v>0</v>
          </cell>
          <cell r="Z200">
            <v>0</v>
          </cell>
          <cell r="AA200">
            <v>0</v>
          </cell>
        </row>
        <row r="201">
          <cell r="A201">
            <v>4</v>
          </cell>
          <cell r="B201" t="str">
            <v>Componente 4 - GESTÃO DO PROJETO</v>
          </cell>
          <cell r="D201">
            <v>90</v>
          </cell>
          <cell r="E201">
            <v>0</v>
          </cell>
          <cell r="F201">
            <v>990479.86</v>
          </cell>
          <cell r="G201">
            <v>0</v>
          </cell>
          <cell r="H201">
            <v>990479.86</v>
          </cell>
          <cell r="I201">
            <v>25714.286</v>
          </cell>
          <cell r="J201">
            <v>0</v>
          </cell>
          <cell r="K201">
            <v>25714.286</v>
          </cell>
          <cell r="L201">
            <v>2.5961442567847871E-2</v>
          </cell>
          <cell r="M201">
            <v>25714.286</v>
          </cell>
          <cell r="N201">
            <v>0</v>
          </cell>
          <cell r="O201">
            <v>25714.286</v>
          </cell>
          <cell r="P201">
            <v>2.5961442567847871E-2</v>
          </cell>
          <cell r="Q201">
            <v>25714.286</v>
          </cell>
          <cell r="R201">
            <v>0</v>
          </cell>
          <cell r="S201">
            <v>25714.286</v>
          </cell>
          <cell r="T201">
            <v>2.5961442567847871E-2</v>
          </cell>
          <cell r="U201">
            <v>64285.714999999997</v>
          </cell>
          <cell r="V201">
            <v>0</v>
          </cell>
          <cell r="W201">
            <v>64285.714999999997</v>
          </cell>
          <cell r="X201">
            <v>6.4903606419619675E-2</v>
          </cell>
          <cell r="Y201">
            <v>849051.28700000001</v>
          </cell>
          <cell r="Z201">
            <v>0</v>
          </cell>
          <cell r="AA201">
            <v>849051.28700000001</v>
          </cell>
          <cell r="AB201">
            <v>0.85721206587683674</v>
          </cell>
        </row>
        <row r="202">
          <cell r="A202" t="str">
            <v>4.1</v>
          </cell>
          <cell r="B202" t="str">
            <v>4.1 Administração, Monitoramento e Avaliação do Projeto</v>
          </cell>
          <cell r="D202">
            <v>90</v>
          </cell>
          <cell r="E202">
            <v>0</v>
          </cell>
          <cell r="F202">
            <v>257142.86</v>
          </cell>
          <cell r="G202">
            <v>0</v>
          </cell>
          <cell r="H202">
            <v>257142.86</v>
          </cell>
          <cell r="I202">
            <v>25714.286</v>
          </cell>
          <cell r="J202">
            <v>0</v>
          </cell>
          <cell r="K202">
            <v>25714.286</v>
          </cell>
          <cell r="L202">
            <v>0.1</v>
          </cell>
          <cell r="M202">
            <v>25714.286</v>
          </cell>
          <cell r="N202">
            <v>0</v>
          </cell>
          <cell r="O202">
            <v>25714.286</v>
          </cell>
          <cell r="P202">
            <v>0.1</v>
          </cell>
          <cell r="Q202">
            <v>25714.286</v>
          </cell>
          <cell r="R202">
            <v>0</v>
          </cell>
          <cell r="S202">
            <v>25714.286</v>
          </cell>
          <cell r="T202">
            <v>0.1</v>
          </cell>
          <cell r="U202">
            <v>64285.714999999997</v>
          </cell>
          <cell r="V202">
            <v>0</v>
          </cell>
          <cell r="W202">
            <v>64285.714999999997</v>
          </cell>
          <cell r="X202">
            <v>0.25</v>
          </cell>
          <cell r="Y202">
            <v>115714.28699999998</v>
          </cell>
          <cell r="Z202">
            <v>0</v>
          </cell>
          <cell r="AA202">
            <v>115714.28699999998</v>
          </cell>
          <cell r="AB202">
            <v>0.44999999999999996</v>
          </cell>
        </row>
        <row r="203">
          <cell r="A203" t="str">
            <v>4.1.1</v>
          </cell>
          <cell r="B203" t="str">
            <v>4.1.1 Apoio à execução do Projeto</v>
          </cell>
          <cell r="D203">
            <v>90</v>
          </cell>
          <cell r="E203">
            <v>0</v>
          </cell>
          <cell r="F203">
            <v>128571.43</v>
          </cell>
          <cell r="G203">
            <v>0</v>
          </cell>
          <cell r="H203">
            <v>128571.43</v>
          </cell>
          <cell r="I203">
            <v>25714.286</v>
          </cell>
          <cell r="J203">
            <v>0</v>
          </cell>
          <cell r="K203">
            <v>25714.286</v>
          </cell>
          <cell r="L203">
            <v>0.2</v>
          </cell>
          <cell r="M203">
            <v>25714.286</v>
          </cell>
          <cell r="N203">
            <v>0</v>
          </cell>
          <cell r="O203">
            <v>25714.286</v>
          </cell>
          <cell r="P203">
            <v>0.2</v>
          </cell>
          <cell r="Q203">
            <v>25714.286</v>
          </cell>
          <cell r="R203">
            <v>0</v>
          </cell>
          <cell r="S203">
            <v>25714.286</v>
          </cell>
          <cell r="T203">
            <v>0.2</v>
          </cell>
          <cell r="U203">
            <v>25714.286</v>
          </cell>
          <cell r="V203">
            <v>0</v>
          </cell>
          <cell r="W203">
            <v>25714.286</v>
          </cell>
          <cell r="X203">
            <v>0.2</v>
          </cell>
          <cell r="Y203">
            <v>25714.286</v>
          </cell>
          <cell r="Z203">
            <v>0</v>
          </cell>
          <cell r="AA203">
            <v>25714.286</v>
          </cell>
          <cell r="AB203">
            <v>0.2</v>
          </cell>
        </row>
        <row r="204">
          <cell r="A204" t="str">
            <v>4.1.1.1</v>
          </cell>
          <cell r="B204" t="str">
            <v>(A1B) Elaboração e revisão de editais e termos de referência para as contratações e aquisições</v>
          </cell>
          <cell r="D204">
            <v>43587</v>
          </cell>
          <cell r="E204">
            <v>0</v>
          </cell>
          <cell r="F204">
            <v>71428.570000000007</v>
          </cell>
          <cell r="G204">
            <v>0</v>
          </cell>
          <cell r="H204">
            <v>71428.570000000007</v>
          </cell>
          <cell r="I204">
            <v>14285.714000000002</v>
          </cell>
          <cell r="J204">
            <v>0</v>
          </cell>
          <cell r="K204">
            <v>14285.714000000002</v>
          </cell>
          <cell r="L204">
            <v>0.2</v>
          </cell>
          <cell r="M204">
            <v>14285.714000000002</v>
          </cell>
          <cell r="N204">
            <v>0</v>
          </cell>
          <cell r="O204">
            <v>14285.714000000002</v>
          </cell>
          <cell r="P204">
            <v>0.2</v>
          </cell>
          <cell r="Q204">
            <v>14285.714000000002</v>
          </cell>
          <cell r="R204">
            <v>0</v>
          </cell>
          <cell r="S204">
            <v>14285.714000000002</v>
          </cell>
          <cell r="T204">
            <v>0.2</v>
          </cell>
          <cell r="U204">
            <v>14285.714000000002</v>
          </cell>
          <cell r="V204">
            <v>0</v>
          </cell>
          <cell r="W204">
            <v>14285.714000000002</v>
          </cell>
          <cell r="X204">
            <v>0.2</v>
          </cell>
          <cell r="Y204">
            <v>14285.714000000002</v>
          </cell>
          <cell r="Z204">
            <v>0</v>
          </cell>
          <cell r="AA204">
            <v>14285.714000000002</v>
          </cell>
          <cell r="AB204">
            <v>0.2</v>
          </cell>
        </row>
        <row r="205">
          <cell r="A205" t="str">
            <v>4.1.1.2</v>
          </cell>
          <cell r="B205" t="str">
            <v>(A1C) Visitas técnicas para benchmarking</v>
          </cell>
          <cell r="D205">
            <v>90</v>
          </cell>
          <cell r="E205">
            <v>0</v>
          </cell>
          <cell r="F205">
            <v>5714.29</v>
          </cell>
          <cell r="G205">
            <v>0</v>
          </cell>
          <cell r="H205">
            <v>5714.29</v>
          </cell>
          <cell r="I205">
            <v>1142.8579999999999</v>
          </cell>
          <cell r="J205">
            <v>0</v>
          </cell>
          <cell r="K205">
            <v>1142.8579999999999</v>
          </cell>
          <cell r="L205">
            <v>0.2</v>
          </cell>
          <cell r="M205">
            <v>1142.8579999999999</v>
          </cell>
          <cell r="N205">
            <v>0</v>
          </cell>
          <cell r="O205">
            <v>1142.8579999999999</v>
          </cell>
          <cell r="P205">
            <v>0.2</v>
          </cell>
          <cell r="Q205">
            <v>1142.8579999999999</v>
          </cell>
          <cell r="R205">
            <v>0</v>
          </cell>
          <cell r="S205">
            <v>1142.8579999999999</v>
          </cell>
          <cell r="T205">
            <v>0.2</v>
          </cell>
          <cell r="U205">
            <v>1142.8579999999999</v>
          </cell>
          <cell r="V205">
            <v>0</v>
          </cell>
          <cell r="W205">
            <v>1142.8579999999999</v>
          </cell>
          <cell r="X205">
            <v>0.2</v>
          </cell>
          <cell r="Y205">
            <v>1142.8579999999999</v>
          </cell>
          <cell r="Z205">
            <v>0</v>
          </cell>
          <cell r="AA205">
            <v>1142.8579999999999</v>
          </cell>
          <cell r="AB205">
            <v>0.2</v>
          </cell>
        </row>
        <row r="206">
          <cell r="A206" t="str">
            <v>4.1.1.3</v>
          </cell>
          <cell r="B206" t="str">
            <v>(A1A) Participação das reuniões da COGEF e workshops convocados pelo BID</v>
          </cell>
          <cell r="D206">
            <v>90</v>
          </cell>
          <cell r="E206">
            <v>0</v>
          </cell>
          <cell r="F206">
            <v>22857.14</v>
          </cell>
          <cell r="G206">
            <v>0</v>
          </cell>
          <cell r="H206">
            <v>22857.14</v>
          </cell>
          <cell r="I206">
            <v>4571.4279999999999</v>
          </cell>
          <cell r="J206">
            <v>0</v>
          </cell>
          <cell r="K206">
            <v>4571.4279999999999</v>
          </cell>
          <cell r="L206">
            <v>0.2</v>
          </cell>
          <cell r="M206">
            <v>4571.4279999999999</v>
          </cell>
          <cell r="N206">
            <v>0</v>
          </cell>
          <cell r="O206">
            <v>4571.4279999999999</v>
          </cell>
          <cell r="P206">
            <v>0.2</v>
          </cell>
          <cell r="Q206">
            <v>4571.4279999999999</v>
          </cell>
          <cell r="R206">
            <v>0</v>
          </cell>
          <cell r="S206">
            <v>4571.4279999999999</v>
          </cell>
          <cell r="T206">
            <v>0.2</v>
          </cell>
          <cell r="U206">
            <v>4571.4279999999999</v>
          </cell>
          <cell r="V206">
            <v>0</v>
          </cell>
          <cell r="W206">
            <v>4571.4279999999999</v>
          </cell>
          <cell r="X206">
            <v>0.2</v>
          </cell>
          <cell r="Y206">
            <v>4571.4279999999999</v>
          </cell>
          <cell r="Z206">
            <v>0</v>
          </cell>
          <cell r="AA206">
            <v>4571.4279999999999</v>
          </cell>
          <cell r="AB206">
            <v>0.2</v>
          </cell>
        </row>
        <row r="207">
          <cell r="A207" t="str">
            <v>4.1.1.4</v>
          </cell>
          <cell r="B207" t="str">
            <v xml:space="preserve">Seminários, Fóruns e eventos envolvendo disseminação de conhecimento na aréa de gestão fazendária  </v>
          </cell>
          <cell r="D207">
            <v>90</v>
          </cell>
          <cell r="E207">
            <v>0</v>
          </cell>
          <cell r="F207">
            <v>28571.43</v>
          </cell>
          <cell r="G207">
            <v>0</v>
          </cell>
          <cell r="H207">
            <v>28571.43</v>
          </cell>
          <cell r="I207">
            <v>5714.2860000000001</v>
          </cell>
          <cell r="J207">
            <v>0</v>
          </cell>
          <cell r="K207">
            <v>5714.2860000000001</v>
          </cell>
          <cell r="L207">
            <v>0.2</v>
          </cell>
          <cell r="M207">
            <v>5714.2860000000001</v>
          </cell>
          <cell r="N207">
            <v>0</v>
          </cell>
          <cell r="O207">
            <v>5714.2860000000001</v>
          </cell>
          <cell r="P207">
            <v>0.2</v>
          </cell>
          <cell r="Q207">
            <v>5714.2860000000001</v>
          </cell>
          <cell r="R207">
            <v>0</v>
          </cell>
          <cell r="S207">
            <v>5714.2860000000001</v>
          </cell>
          <cell r="T207">
            <v>0.2</v>
          </cell>
          <cell r="U207">
            <v>5714.2860000000001</v>
          </cell>
          <cell r="V207">
            <v>0</v>
          </cell>
          <cell r="W207">
            <v>5714.2860000000001</v>
          </cell>
          <cell r="X207">
            <v>0.2</v>
          </cell>
          <cell r="Y207">
            <v>5714.2860000000001</v>
          </cell>
          <cell r="Z207">
            <v>0</v>
          </cell>
          <cell r="AA207">
            <v>5714.2860000000001</v>
          </cell>
          <cell r="AB207">
            <v>0.2</v>
          </cell>
        </row>
        <row r="208">
          <cell r="A208" t="str">
            <v>4.1.2</v>
          </cell>
          <cell r="B208" t="str">
            <v>4.1.2 Monitoreo y Evaluación</v>
          </cell>
          <cell r="D208">
            <v>90</v>
          </cell>
          <cell r="E208">
            <v>0</v>
          </cell>
          <cell r="F208">
            <v>128571.43</v>
          </cell>
          <cell r="G208">
            <v>0</v>
          </cell>
          <cell r="H208">
            <v>128571.43</v>
          </cell>
          <cell r="I208">
            <v>0</v>
          </cell>
          <cell r="J208">
            <v>0</v>
          </cell>
          <cell r="K208">
            <v>0</v>
          </cell>
          <cell r="L208">
            <v>0</v>
          </cell>
          <cell r="M208">
            <v>0</v>
          </cell>
          <cell r="N208">
            <v>0</v>
          </cell>
          <cell r="O208">
            <v>0</v>
          </cell>
          <cell r="P208">
            <v>0</v>
          </cell>
          <cell r="Q208">
            <v>0</v>
          </cell>
          <cell r="R208">
            <v>0</v>
          </cell>
          <cell r="S208">
            <v>0</v>
          </cell>
          <cell r="T208">
            <v>0</v>
          </cell>
          <cell r="U208">
            <v>38571.428999999996</v>
          </cell>
          <cell r="V208">
            <v>0</v>
          </cell>
          <cell r="W208">
            <v>38571.428999999996</v>
          </cell>
          <cell r="X208">
            <v>0.3</v>
          </cell>
          <cell r="Y208">
            <v>90000.000999999989</v>
          </cell>
          <cell r="Z208">
            <v>0</v>
          </cell>
          <cell r="AA208">
            <v>90000.000999999989</v>
          </cell>
          <cell r="AB208">
            <v>0.7</v>
          </cell>
        </row>
        <row r="209">
          <cell r="A209" t="str">
            <v>4.1.2.1</v>
          </cell>
          <cell r="B209" t="str">
            <v>Pesquisas para indicadores de resultados</v>
          </cell>
          <cell r="D209">
            <v>90</v>
          </cell>
          <cell r="E209">
            <v>0</v>
          </cell>
          <cell r="F209">
            <v>128571.43</v>
          </cell>
          <cell r="G209">
            <v>0</v>
          </cell>
          <cell r="H209">
            <v>128571.43</v>
          </cell>
          <cell r="I209">
            <v>0</v>
          </cell>
          <cell r="J209">
            <v>0</v>
          </cell>
          <cell r="K209">
            <v>0</v>
          </cell>
          <cell r="L209">
            <v>0</v>
          </cell>
          <cell r="M209">
            <v>0</v>
          </cell>
          <cell r="N209">
            <v>0</v>
          </cell>
          <cell r="O209">
            <v>0</v>
          </cell>
          <cell r="P209">
            <v>0</v>
          </cell>
          <cell r="Q209">
            <v>0</v>
          </cell>
          <cell r="R209">
            <v>0</v>
          </cell>
          <cell r="S209">
            <v>0</v>
          </cell>
          <cell r="T209">
            <v>0</v>
          </cell>
          <cell r="U209">
            <v>38571.428999999996</v>
          </cell>
          <cell r="V209">
            <v>0</v>
          </cell>
          <cell r="W209">
            <v>38571.428999999996</v>
          </cell>
          <cell r="X209">
            <v>0.3</v>
          </cell>
          <cell r="Y209">
            <v>90000.000999999989</v>
          </cell>
          <cell r="Z209">
            <v>0</v>
          </cell>
          <cell r="AA209">
            <v>90000.000999999989</v>
          </cell>
          <cell r="AB209">
            <v>0.7</v>
          </cell>
        </row>
        <row r="210">
          <cell r="A210" t="str">
            <v>4.2</v>
          </cell>
          <cell r="B210" t="str">
            <v>4.2 Imprevistos</v>
          </cell>
          <cell r="F210">
            <v>733337</v>
          </cell>
          <cell r="G210">
            <v>0</v>
          </cell>
          <cell r="H210">
            <v>733337</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733337</v>
          </cell>
          <cell r="Z210">
            <v>0</v>
          </cell>
          <cell r="AA210">
            <v>733337</v>
          </cell>
          <cell r="AB210">
            <v>1</v>
          </cell>
        </row>
        <row r="211">
          <cell r="A211" t="str">
            <v>TOTAL</v>
          </cell>
          <cell r="F211">
            <v>37800000.18</v>
          </cell>
          <cell r="G211">
            <v>4199999.9999999991</v>
          </cell>
          <cell r="H211">
            <v>42000000.179999992</v>
          </cell>
          <cell r="I211">
            <v>6762014.7208254868</v>
          </cell>
          <cell r="J211">
            <v>881408.4498745132</v>
          </cell>
          <cell r="K211">
            <v>7643423.1707000006</v>
          </cell>
          <cell r="L211">
            <v>0.18198626518910654</v>
          </cell>
          <cell r="M211">
            <v>8858960.2859130725</v>
          </cell>
          <cell r="N211">
            <v>1303411.2293869271</v>
          </cell>
          <cell r="O211">
            <v>10162371.515299998</v>
          </cell>
          <cell r="P211">
            <v>0.24196122551778523</v>
          </cell>
          <cell r="Q211">
            <v>13262977.164738433</v>
          </cell>
          <cell r="R211">
            <v>1580869.0722615663</v>
          </cell>
          <cell r="S211">
            <v>14843846.237</v>
          </cell>
          <cell r="T211">
            <v>0.35342490889008377</v>
          </cell>
          <cell r="U211">
            <v>7645319.5905230064</v>
          </cell>
          <cell r="V211">
            <v>434311.24847699265</v>
          </cell>
          <cell r="W211">
            <v>8079630.8389999997</v>
          </cell>
          <cell r="X211">
            <v>0.19237216200888124</v>
          </cell>
          <cell r="Y211">
            <v>1270728.4180000001</v>
          </cell>
          <cell r="Z211">
            <v>0</v>
          </cell>
          <cell r="AA211">
            <v>1270728.4180000001</v>
          </cell>
          <cell r="AB211">
            <v>3.0255438394143366E-2</v>
          </cell>
        </row>
        <row r="212">
          <cell r="F212">
            <v>37800000.179999992</v>
          </cell>
          <cell r="G212">
            <v>4199999.9999999991</v>
          </cell>
          <cell r="H212">
            <v>42000000.179999992</v>
          </cell>
        </row>
        <row r="213">
          <cell r="F213" t="str">
            <v/>
          </cell>
          <cell r="G213" t="str">
            <v/>
          </cell>
          <cell r="H213" t="str">
            <v/>
          </cell>
        </row>
      </sheetData>
      <sheetData sheetId="5"/>
      <sheetData sheetId="6">
        <row r="2">
          <cell r="D2" t="str">
            <v xml:space="preserve"> PROFISCO II ESPÍRITO SANTO  BR-L1517</v>
          </cell>
        </row>
        <row r="7">
          <cell r="D7" t="str">
            <v>Atividade</v>
          </cell>
          <cell r="E7" t="str">
            <v>DESCRIÇÃO</v>
          </cell>
          <cell r="F7" t="str">
            <v>Método</v>
          </cell>
          <cell r="G7" t="str">
            <v>Montante Estimado</v>
          </cell>
          <cell r="H7" t="str">
            <v>% Estimada BID</v>
          </cell>
          <cell r="I7" t="str">
            <v>% Estimada Contrapartida</v>
          </cell>
          <cell r="J7" t="str">
            <v>Método de Revisão</v>
          </cell>
          <cell r="K7" t="str">
            <v>Data prevista para publicação</v>
          </cell>
          <cell r="L7" t="str">
            <v>Data prevista para assinatura do contrato</v>
          </cell>
          <cell r="M7" t="str">
            <v>Data prevista para encerramento do contrato</v>
          </cell>
          <cell r="N7" t="str">
            <v>Tipo de aquisição</v>
          </cell>
        </row>
        <row r="8">
          <cell r="D8" t="str">
            <v>1.3.2.1</v>
          </cell>
          <cell r="E8" t="str">
            <v>Equipamentos para o Studio</v>
          </cell>
          <cell r="F8" t="str">
            <v>Sistema Nacional (SN)</v>
          </cell>
          <cell r="G8">
            <v>85714.29</v>
          </cell>
          <cell r="H8">
            <v>1</v>
          </cell>
          <cell r="I8">
            <v>0</v>
          </cell>
          <cell r="J8" t="str">
            <v>Sistema Nacional</v>
          </cell>
          <cell r="K8">
            <v>43617</v>
          </cell>
          <cell r="L8">
            <v>43707</v>
          </cell>
          <cell r="N8" t="str">
            <v>14461-Bens</v>
          </cell>
        </row>
        <row r="9">
          <cell r="D9" t="str">
            <v>1.5.1.1</v>
          </cell>
          <cell r="E9" t="str">
            <v>Sistema de Automação de Auditoria</v>
          </cell>
          <cell r="F9" t="str">
            <v>Sistema Nacional (SN)</v>
          </cell>
          <cell r="G9">
            <v>857142.86</v>
          </cell>
          <cell r="H9">
            <v>1</v>
          </cell>
          <cell r="I9">
            <v>0</v>
          </cell>
          <cell r="J9" t="str">
            <v>Sistema Nacional</v>
          </cell>
          <cell r="K9">
            <v>43617</v>
          </cell>
          <cell r="L9">
            <v>43707</v>
          </cell>
          <cell r="N9" t="str">
            <v>14461-Bens</v>
          </cell>
        </row>
        <row r="10">
          <cell r="D10" t="str">
            <v>1.5.1.2</v>
          </cell>
          <cell r="E10" t="str">
            <v>Infraestrutura Tecnológica (Sistema de Automação de Auditoria)</v>
          </cell>
          <cell r="F10" t="str">
            <v>Sistema Nacional (SN)</v>
          </cell>
          <cell r="G10">
            <v>142857.14000000001</v>
          </cell>
          <cell r="H10">
            <v>1</v>
          </cell>
          <cell r="I10">
            <v>0</v>
          </cell>
          <cell r="J10" t="str">
            <v>Sistema Nacional</v>
          </cell>
          <cell r="K10">
            <v>43618</v>
          </cell>
          <cell r="L10">
            <v>43708</v>
          </cell>
          <cell r="N10" t="str">
            <v>14461-Bens</v>
          </cell>
        </row>
        <row r="11">
          <cell r="D11" t="str">
            <v>2.3.1.1</v>
          </cell>
          <cell r="E11" t="str">
            <v xml:space="preserve">Instalação de licenças de Sistema de Captura de Documento Desktop </v>
          </cell>
          <cell r="F11" t="str">
            <v>Sistema Nacional (SN)</v>
          </cell>
          <cell r="G11">
            <v>53142.86</v>
          </cell>
          <cell r="H11">
            <v>1</v>
          </cell>
          <cell r="I11">
            <v>0</v>
          </cell>
          <cell r="J11" t="str">
            <v>Sistema Nacional</v>
          </cell>
          <cell r="K11">
            <v>43617</v>
          </cell>
          <cell r="L11">
            <v>43707</v>
          </cell>
          <cell r="N11" t="str">
            <v>14461-Bens</v>
          </cell>
        </row>
        <row r="12">
          <cell r="D12" t="str">
            <v>2.3.1.2</v>
          </cell>
          <cell r="E12" t="str">
            <v xml:space="preserve">Levantamento de requisitos funcionais </v>
          </cell>
          <cell r="F12" t="str">
            <v>Sistema Nacional (SN)</v>
          </cell>
          <cell r="G12">
            <v>15428.57</v>
          </cell>
          <cell r="H12">
            <v>1</v>
          </cell>
          <cell r="I12">
            <v>0</v>
          </cell>
          <cell r="J12" t="str">
            <v>Sistema Nacional</v>
          </cell>
          <cell r="K12">
            <v>43497</v>
          </cell>
          <cell r="L12">
            <v>43587</v>
          </cell>
          <cell r="N12" t="str">
            <v>14461-Bens</v>
          </cell>
        </row>
        <row r="13">
          <cell r="D13" t="str">
            <v>2.3.1.3</v>
          </cell>
          <cell r="E13" t="str">
            <v>Sistema automatizado de processo eletrônico com workflow</v>
          </cell>
          <cell r="F13" t="str">
            <v>Sistema Nacional (SN)</v>
          </cell>
          <cell r="G13">
            <v>1428571.43</v>
          </cell>
          <cell r="H13">
            <v>1</v>
          </cell>
          <cell r="I13">
            <v>0</v>
          </cell>
          <cell r="J13" t="str">
            <v>Sistema Nacional</v>
          </cell>
          <cell r="K13">
            <v>43617</v>
          </cell>
          <cell r="L13">
            <v>43707</v>
          </cell>
          <cell r="N13" t="str">
            <v>14461-Bens</v>
          </cell>
        </row>
        <row r="14">
          <cell r="D14" t="str">
            <v>2.1.1.1</v>
          </cell>
          <cell r="E14" t="str">
            <v>Material didático para capacitação técnica</v>
          </cell>
          <cell r="F14" t="str">
            <v>Sistema Nacional (SN)</v>
          </cell>
          <cell r="G14">
            <v>40000</v>
          </cell>
          <cell r="H14">
            <v>1</v>
          </cell>
          <cell r="I14">
            <v>0</v>
          </cell>
          <cell r="J14" t="str">
            <v>Sistema Nacional</v>
          </cell>
          <cell r="K14">
            <v>43617</v>
          </cell>
          <cell r="L14">
            <v>43707</v>
          </cell>
          <cell r="N14" t="str">
            <v>14461-Bens</v>
          </cell>
        </row>
        <row r="15">
          <cell r="D15" t="str">
            <v>1.4.2.1</v>
          </cell>
          <cell r="E15" t="str">
            <v>Aquisição e/ou expansão dos componentes do hardware de banco de dados Oracle.</v>
          </cell>
          <cell r="F15" t="str">
            <v>Sistema Nacional (SN)</v>
          </cell>
          <cell r="G15">
            <v>1857143</v>
          </cell>
          <cell r="H15">
            <v>1</v>
          </cell>
          <cell r="I15">
            <v>0</v>
          </cell>
          <cell r="J15" t="str">
            <v>Sistema Nacional</v>
          </cell>
          <cell r="K15">
            <v>43497</v>
          </cell>
          <cell r="L15">
            <v>43587</v>
          </cell>
          <cell r="N15" t="str">
            <v>14461-Bens</v>
          </cell>
        </row>
        <row r="16">
          <cell r="D16" t="str">
            <v>1.4.2.2</v>
          </cell>
          <cell r="E16" t="str">
            <v>Adquisição de solução para o ambiente de Disaster/Recover referente a solução Oracle, podendo ser em nuvem ou fisica.</v>
          </cell>
          <cell r="F16" t="str">
            <v>Sistema Nacional (SN)</v>
          </cell>
          <cell r="G16">
            <v>1228571</v>
          </cell>
          <cell r="H16">
            <v>1</v>
          </cell>
          <cell r="I16">
            <v>0</v>
          </cell>
          <cell r="J16" t="str">
            <v>Sistema Nacional</v>
          </cell>
          <cell r="K16">
            <v>43862</v>
          </cell>
          <cell r="L16">
            <v>43952</v>
          </cell>
          <cell r="N16" t="str">
            <v>14461-Bens</v>
          </cell>
        </row>
        <row r="17">
          <cell r="D17" t="str">
            <v>1.4.2.3</v>
          </cell>
          <cell r="E17" t="str">
            <v>Routers, Switch, e Access Points e demais recursos disponibilizados</v>
          </cell>
          <cell r="F17" t="str">
            <v>Sistema Nacional (SN)</v>
          </cell>
          <cell r="G17">
            <v>571429</v>
          </cell>
          <cell r="H17">
            <v>1</v>
          </cell>
          <cell r="I17">
            <v>0</v>
          </cell>
          <cell r="J17" t="str">
            <v>Sistema Nacional</v>
          </cell>
          <cell r="K17">
            <v>43497</v>
          </cell>
          <cell r="L17">
            <v>43587</v>
          </cell>
          <cell r="N17" t="str">
            <v>14461-Bens</v>
          </cell>
        </row>
        <row r="18">
          <cell r="D18" t="str">
            <v>1.4.2.4</v>
          </cell>
          <cell r="E18" t="str">
            <v>VDI</v>
          </cell>
          <cell r="F18" t="str">
            <v>Sistema Nacional (SN)</v>
          </cell>
          <cell r="G18">
            <v>857143</v>
          </cell>
          <cell r="H18">
            <v>1</v>
          </cell>
          <cell r="I18">
            <v>0</v>
          </cell>
          <cell r="J18" t="str">
            <v>Sistema Nacional</v>
          </cell>
          <cell r="K18">
            <v>43498</v>
          </cell>
          <cell r="L18">
            <v>43588</v>
          </cell>
          <cell r="N18" t="str">
            <v>14461-Bens</v>
          </cell>
        </row>
        <row r="19">
          <cell r="D19" t="str">
            <v>1.4.2.5</v>
          </cell>
          <cell r="E19" t="str">
            <v xml:space="preserve">Solução de servidores </v>
          </cell>
          <cell r="F19" t="str">
            <v>Sistema Nacional (SN)</v>
          </cell>
          <cell r="G19">
            <v>642857</v>
          </cell>
          <cell r="H19">
            <v>1</v>
          </cell>
          <cell r="I19">
            <v>0</v>
          </cell>
          <cell r="J19" t="str">
            <v>Sistema Nacional</v>
          </cell>
          <cell r="K19">
            <v>43497</v>
          </cell>
          <cell r="L19">
            <v>43587</v>
          </cell>
          <cell r="N19" t="str">
            <v>14461-Bens</v>
          </cell>
        </row>
        <row r="20">
          <cell r="D20" t="str">
            <v>1.4.2.6</v>
          </cell>
          <cell r="E20" t="str">
            <v>Solução para acelerar e otimizar os serviços na rede WAN – WAN Optimizantion</v>
          </cell>
          <cell r="F20" t="str">
            <v>Sistema Nacional (SN)</v>
          </cell>
          <cell r="G20">
            <v>314286</v>
          </cell>
          <cell r="H20">
            <v>1</v>
          </cell>
          <cell r="I20">
            <v>0</v>
          </cell>
          <cell r="J20" t="str">
            <v>Sistema Nacional</v>
          </cell>
          <cell r="K20">
            <v>43498</v>
          </cell>
          <cell r="L20">
            <v>43588</v>
          </cell>
          <cell r="N20" t="str">
            <v>14461-Bens</v>
          </cell>
        </row>
        <row r="21">
          <cell r="D21" t="str">
            <v>1.4.2.7</v>
          </cell>
          <cell r="E21" t="str">
            <v>Solução de segurança e gestão de End Point</v>
          </cell>
          <cell r="F21" t="str">
            <v>Sistema Nacional (SN)</v>
          </cell>
          <cell r="G21">
            <v>514286</v>
          </cell>
          <cell r="H21">
            <v>1</v>
          </cell>
          <cell r="I21">
            <v>0</v>
          </cell>
          <cell r="J21" t="str">
            <v>Sistema Nacional</v>
          </cell>
          <cell r="K21">
            <v>43983</v>
          </cell>
          <cell r="L21">
            <v>44073</v>
          </cell>
          <cell r="N21" t="str">
            <v>14461-Bens</v>
          </cell>
        </row>
        <row r="22">
          <cell r="D22" t="str">
            <v>1.4.2.8</v>
          </cell>
          <cell r="E22" t="str">
            <v>Aquisição de equipamentos de TI end-points</v>
          </cell>
          <cell r="F22" t="str">
            <v>Sistema Nacional (SN)</v>
          </cell>
          <cell r="G22">
            <v>714286</v>
          </cell>
          <cell r="H22">
            <v>1</v>
          </cell>
          <cell r="I22">
            <v>0</v>
          </cell>
          <cell r="J22" t="str">
            <v>Sistema Nacional</v>
          </cell>
          <cell r="K22">
            <v>44075</v>
          </cell>
          <cell r="L22">
            <v>44165</v>
          </cell>
          <cell r="N22" t="str">
            <v>14461-Bens</v>
          </cell>
        </row>
        <row r="23">
          <cell r="D23" t="str">
            <v>1.4.2.9</v>
          </cell>
          <cell r="E23" t="str">
            <v>Solução de auditoria do Active Directory</v>
          </cell>
          <cell r="F23" t="str">
            <v>Sistema Nacional (SN)</v>
          </cell>
          <cell r="G23">
            <v>100000</v>
          </cell>
          <cell r="H23">
            <v>1</v>
          </cell>
          <cell r="I23">
            <v>0</v>
          </cell>
          <cell r="J23" t="str">
            <v>Sistema Nacional</v>
          </cell>
          <cell r="K23">
            <v>43862</v>
          </cell>
          <cell r="L23">
            <v>43952</v>
          </cell>
          <cell r="N23" t="str">
            <v>14461-Bens</v>
          </cell>
        </row>
        <row r="24">
          <cell r="D24" t="str">
            <v>1.4.2.10</v>
          </cell>
          <cell r="E24" t="str">
            <v xml:space="preserve">Solução de Firewall </v>
          </cell>
          <cell r="F24" t="str">
            <v>Sistema Nacional (SN)</v>
          </cell>
          <cell r="G24">
            <v>714286</v>
          </cell>
          <cell r="H24">
            <v>1</v>
          </cell>
          <cell r="I24">
            <v>0</v>
          </cell>
          <cell r="J24" t="str">
            <v>Sistema Nacional</v>
          </cell>
          <cell r="K24">
            <v>44075</v>
          </cell>
          <cell r="L24">
            <v>44165</v>
          </cell>
          <cell r="N24" t="str">
            <v>14461-Bens</v>
          </cell>
        </row>
        <row r="25">
          <cell r="D25" t="str">
            <v>1.4.2.11</v>
          </cell>
          <cell r="E25" t="str">
            <v>Switchs</v>
          </cell>
          <cell r="F25" t="str">
            <v>Sistema Nacional (SN)</v>
          </cell>
          <cell r="G25">
            <v>1000000</v>
          </cell>
          <cell r="H25">
            <v>1</v>
          </cell>
          <cell r="I25">
            <v>0</v>
          </cell>
          <cell r="J25" t="str">
            <v>Sistema Nacional</v>
          </cell>
          <cell r="K25">
            <v>43497</v>
          </cell>
          <cell r="L25">
            <v>43587</v>
          </cell>
          <cell r="N25" t="str">
            <v>14461-Bens</v>
          </cell>
        </row>
        <row r="26">
          <cell r="D26" t="str">
            <v>1.4.2.12</v>
          </cell>
          <cell r="E26" t="str">
            <v>Aquisição de solução de Hiper-Convergência para a virtualização de servidores</v>
          </cell>
          <cell r="F26" t="str">
            <v>Sistema Nacional (SN)</v>
          </cell>
          <cell r="G26">
            <v>1371429</v>
          </cell>
          <cell r="H26">
            <v>1</v>
          </cell>
          <cell r="I26">
            <v>0</v>
          </cell>
          <cell r="J26" t="str">
            <v>Sistema Nacional</v>
          </cell>
          <cell r="K26">
            <v>43709</v>
          </cell>
          <cell r="L26">
            <v>43799</v>
          </cell>
          <cell r="N26" t="str">
            <v>14461-Bens</v>
          </cell>
        </row>
        <row r="27">
          <cell r="D27" t="str">
            <v>1.4.2.13</v>
          </cell>
          <cell r="E27" t="str">
            <v>Aquisição de solução de auditoria de Acesso Remoto para as Atividades de Suporte Técnico</v>
          </cell>
          <cell r="F27" t="str">
            <v>Sistema Nacional (SN)</v>
          </cell>
          <cell r="G27">
            <v>114286</v>
          </cell>
          <cell r="H27">
            <v>1</v>
          </cell>
          <cell r="I27">
            <v>0</v>
          </cell>
          <cell r="J27" t="str">
            <v>Sistema Nacional</v>
          </cell>
          <cell r="K27">
            <v>43497</v>
          </cell>
          <cell r="L27">
            <v>43587</v>
          </cell>
          <cell r="N27" t="str">
            <v>14461-Bens</v>
          </cell>
        </row>
        <row r="28">
          <cell r="D28" t="str">
            <v>1.4.1.6</v>
          </cell>
          <cell r="E28" t="str">
            <v>Aquisição de solução de Governança, Risco e Conformidade</v>
          </cell>
          <cell r="F28" t="str">
            <v>Sistema Nacional (SN)</v>
          </cell>
          <cell r="G28">
            <v>342857</v>
          </cell>
          <cell r="H28">
            <v>1</v>
          </cell>
          <cell r="I28">
            <v>0</v>
          </cell>
          <cell r="J28" t="str">
            <v>Sistema Nacional</v>
          </cell>
          <cell r="K28">
            <v>43983</v>
          </cell>
          <cell r="L28">
            <v>44073</v>
          </cell>
          <cell r="N28" t="str">
            <v>14461-Bens</v>
          </cell>
        </row>
        <row r="29">
          <cell r="D29" t="str">
            <v>1.4.1.1</v>
          </cell>
          <cell r="E29" t="str">
            <v>solução para programação de tarefas e automação de carga de trabalho</v>
          </cell>
          <cell r="F29" t="str">
            <v>Sistema Nacional (SN)</v>
          </cell>
          <cell r="G29">
            <v>142857</v>
          </cell>
          <cell r="H29">
            <v>1</v>
          </cell>
          <cell r="I29">
            <v>0</v>
          </cell>
          <cell r="J29" t="str">
            <v>Sistema Nacional</v>
          </cell>
          <cell r="K29">
            <v>43983</v>
          </cell>
          <cell r="L29">
            <v>44073</v>
          </cell>
          <cell r="N29" t="str">
            <v>14461-Bens</v>
          </cell>
        </row>
        <row r="30">
          <cell r="D30" t="str">
            <v>1.4.2.14</v>
          </cell>
          <cell r="E30" t="str">
            <v>Aquisição de solução de recuperação de desastres, podendo ser em nuvem ou fisica.</v>
          </cell>
          <cell r="F30" t="str">
            <v>Sistema Nacional (SN)</v>
          </cell>
          <cell r="G30">
            <v>514286</v>
          </cell>
          <cell r="H30">
            <v>1</v>
          </cell>
          <cell r="I30">
            <v>0</v>
          </cell>
          <cell r="J30" t="str">
            <v>Sistema Nacional</v>
          </cell>
          <cell r="K30">
            <v>43709</v>
          </cell>
          <cell r="L30">
            <v>43799</v>
          </cell>
          <cell r="N30" t="str">
            <v>14461-Bens</v>
          </cell>
        </row>
        <row r="31">
          <cell r="D31" t="str">
            <v>1.4.2.15</v>
          </cell>
          <cell r="E31" t="str">
            <v>Modernização, atualização e aquisição de soluções de ferramentas para desenvolvimento de sistemas</v>
          </cell>
          <cell r="F31" t="str">
            <v>Sistema Nacional (SN)</v>
          </cell>
          <cell r="G31">
            <v>1142857</v>
          </cell>
          <cell r="H31">
            <v>1</v>
          </cell>
          <cell r="I31">
            <v>0</v>
          </cell>
          <cell r="J31" t="str">
            <v>Sistema Nacional</v>
          </cell>
          <cell r="K31">
            <v>0</v>
          </cell>
          <cell r="L31">
            <v>90</v>
          </cell>
          <cell r="N31" t="str">
            <v>14461-Bens</v>
          </cell>
        </row>
        <row r="32">
          <cell r="D32" t="str">
            <v>1.1.2.2</v>
          </cell>
          <cell r="E32" t="str">
            <v>Sistema integrado de gestão de planejamento estrategico, acompanhamento de procesos e projetos.</v>
          </cell>
          <cell r="F32" t="str">
            <v>Sistema Nacional (SN)</v>
          </cell>
          <cell r="G32">
            <v>428571.43</v>
          </cell>
          <cell r="H32">
            <v>1</v>
          </cell>
          <cell r="I32">
            <v>0</v>
          </cell>
          <cell r="J32" t="str">
            <v>Sistema Nacional</v>
          </cell>
          <cell r="K32">
            <v>43862</v>
          </cell>
          <cell r="L32">
            <v>43952</v>
          </cell>
          <cell r="N32" t="str">
            <v>14462-Serviços (Não Consultoria)</v>
          </cell>
        </row>
        <row r="33">
          <cell r="D33" t="str">
            <v>1.2.1.1</v>
          </cell>
          <cell r="E33" t="str">
            <v>Oficinas para otimização de processos</v>
          </cell>
          <cell r="F33" t="str">
            <v>Sistema Nacional (SN)</v>
          </cell>
          <cell r="G33">
            <v>428571.43</v>
          </cell>
          <cell r="H33">
            <v>1</v>
          </cell>
          <cell r="I33">
            <v>0</v>
          </cell>
          <cell r="J33" t="str">
            <v>Sistema Nacional</v>
          </cell>
          <cell r="K33">
            <v>43497</v>
          </cell>
          <cell r="L33">
            <v>43587</v>
          </cell>
          <cell r="N33" t="str">
            <v>14462-Serviços (Não Consultoria)</v>
          </cell>
        </row>
        <row r="34">
          <cell r="D34" t="str">
            <v>1.2.1.2</v>
          </cell>
          <cell r="E34" t="str">
            <v>Campanhas de sensibilização dos servidores</v>
          </cell>
          <cell r="F34" t="str">
            <v>Sistema Nacional (SN)</v>
          </cell>
          <cell r="G34">
            <v>342857.14</v>
          </cell>
          <cell r="H34">
            <v>1</v>
          </cell>
          <cell r="I34">
            <v>0</v>
          </cell>
          <cell r="J34" t="str">
            <v>Sistema Nacional</v>
          </cell>
          <cell r="K34">
            <v>43983</v>
          </cell>
          <cell r="L34">
            <v>44073</v>
          </cell>
          <cell r="N34" t="str">
            <v>14462-Serviços (Não Consultoria)</v>
          </cell>
        </row>
        <row r="35">
          <cell r="D35" t="str">
            <v>1.4.1.2</v>
          </cell>
          <cell r="E35" t="str">
            <v>Sistema para gestão e avaliação de PDTI</v>
          </cell>
          <cell r="F35" t="str">
            <v>Sistema Nacional (SN)</v>
          </cell>
          <cell r="G35">
            <v>285714</v>
          </cell>
          <cell r="H35">
            <v>1</v>
          </cell>
          <cell r="I35">
            <v>0</v>
          </cell>
          <cell r="J35" t="str">
            <v>Sistema Nacional</v>
          </cell>
          <cell r="K35">
            <v>43983</v>
          </cell>
          <cell r="L35">
            <v>44073</v>
          </cell>
          <cell r="N35" t="str">
            <v>14462-Serviços (Não Consultoria)</v>
          </cell>
        </row>
        <row r="36">
          <cell r="D36" t="str">
            <v>1.5.2.2</v>
          </cell>
          <cell r="E36" t="str">
            <v xml:space="preserve">Plano de Comunicação  </v>
          </cell>
          <cell r="F36" t="str">
            <v>Sistema Nacional (SN)</v>
          </cell>
          <cell r="G36">
            <v>22857.14</v>
          </cell>
          <cell r="H36">
            <v>1</v>
          </cell>
          <cell r="I36">
            <v>0</v>
          </cell>
          <cell r="J36" t="str">
            <v>Sistema Nacional</v>
          </cell>
          <cell r="K36">
            <v>43862</v>
          </cell>
          <cell r="L36">
            <v>43952</v>
          </cell>
          <cell r="N36" t="str">
            <v>14462-Serviços (Não Consultoria)</v>
          </cell>
        </row>
        <row r="37">
          <cell r="D37" t="str">
            <v>1.5.2.3</v>
          </cell>
          <cell r="E37" t="str">
            <v>Seminários de divulgação</v>
          </cell>
          <cell r="F37" t="str">
            <v>Sistema Nacional (SN)</v>
          </cell>
          <cell r="G37">
            <v>8571.43</v>
          </cell>
          <cell r="H37">
            <v>1</v>
          </cell>
          <cell r="I37">
            <v>0</v>
          </cell>
          <cell r="J37" t="str">
            <v>Sistema Nacional</v>
          </cell>
          <cell r="K37">
            <v>43862</v>
          </cell>
          <cell r="L37">
            <v>43952</v>
          </cell>
          <cell r="N37" t="str">
            <v>14462-Serviços (Não Consultoria)</v>
          </cell>
        </row>
        <row r="38">
          <cell r="D38" t="str">
            <v>1.5.2.4</v>
          </cell>
          <cell r="E38" t="str">
            <v>Remodelar Portal da Transparência</v>
          </cell>
          <cell r="F38" t="str">
            <v>Sistema Nacional (SN)</v>
          </cell>
          <cell r="G38">
            <v>5714.29</v>
          </cell>
          <cell r="H38">
            <v>1</v>
          </cell>
          <cell r="I38">
            <v>0</v>
          </cell>
          <cell r="J38" t="str">
            <v>Sistema Nacional</v>
          </cell>
          <cell r="K38">
            <v>43862</v>
          </cell>
          <cell r="L38">
            <v>43952</v>
          </cell>
          <cell r="N38" t="str">
            <v>14462-Serviços (Não Consultoria)</v>
          </cell>
        </row>
        <row r="39">
          <cell r="D39" t="str">
            <v>2.2.4.2</v>
          </cell>
          <cell r="E39" t="str">
            <v>Sistema de BIG DATA</v>
          </cell>
          <cell r="F39" t="str">
            <v>Sistema Nacional (SN)</v>
          </cell>
          <cell r="G39">
            <v>2000000</v>
          </cell>
          <cell r="H39">
            <v>1</v>
          </cell>
          <cell r="I39">
            <v>0</v>
          </cell>
          <cell r="J39" t="str">
            <v>Sistema Nacional</v>
          </cell>
          <cell r="K39">
            <v>0</v>
          </cell>
          <cell r="L39">
            <v>90</v>
          </cell>
          <cell r="N39" t="str">
            <v>14462-Serviços (Não Consultoria)</v>
          </cell>
        </row>
        <row r="40">
          <cell r="D40" t="str">
            <v>2.2.4.3</v>
          </cell>
          <cell r="E40" t="str">
            <v>Storage</v>
          </cell>
          <cell r="F40" t="str">
            <v>Sistema Nacional (SN)</v>
          </cell>
          <cell r="G40">
            <v>2285714.29</v>
          </cell>
          <cell r="H40">
            <v>1</v>
          </cell>
          <cell r="I40">
            <v>0</v>
          </cell>
          <cell r="J40" t="str">
            <v>Sistema Nacional</v>
          </cell>
          <cell r="K40">
            <v>43497</v>
          </cell>
          <cell r="L40">
            <v>43587</v>
          </cell>
          <cell r="N40" t="str">
            <v>14462-Serviços (Não Consultoria)</v>
          </cell>
        </row>
        <row r="41">
          <cell r="D41" t="str">
            <v>2.5.1.1</v>
          </cell>
          <cell r="E41" t="str">
            <v>Implantação de Call Center de cobrança</v>
          </cell>
          <cell r="F41" t="str">
            <v>Sistema Nacional (SN)</v>
          </cell>
          <cell r="G41">
            <v>142857.14000000001</v>
          </cell>
          <cell r="H41">
            <v>1</v>
          </cell>
          <cell r="I41">
            <v>0</v>
          </cell>
          <cell r="J41" t="str">
            <v>Sistema Nacional</v>
          </cell>
          <cell r="K41">
            <v>43497</v>
          </cell>
          <cell r="L41">
            <v>43587</v>
          </cell>
          <cell r="N41" t="str">
            <v>14462-Serviços (Não Consultoria)</v>
          </cell>
        </row>
        <row r="42">
          <cell r="D42" t="str">
            <v>3.1.1.1</v>
          </cell>
          <cell r="E42" t="str">
            <v>Novas fucionalidades Sistema Integrado de Gestão das Finanças Públicas do ES-SIGEFES</v>
          </cell>
          <cell r="F42" t="str">
            <v>Sistema Nacional (SN)</v>
          </cell>
          <cell r="G42">
            <v>285714.28999999998</v>
          </cell>
          <cell r="H42">
            <v>1</v>
          </cell>
          <cell r="I42">
            <v>0</v>
          </cell>
          <cell r="J42" t="str">
            <v>Sistema Nacional</v>
          </cell>
          <cell r="K42">
            <v>43983</v>
          </cell>
          <cell r="L42">
            <v>44073</v>
          </cell>
          <cell r="N42" t="str">
            <v>14462-Serviços (Não Consultoria)</v>
          </cell>
        </row>
        <row r="43">
          <cell r="D43" t="str">
            <v>3.2.2.1</v>
          </cell>
          <cell r="E43" t="str">
            <v>Sistema de portifólio de ativos</v>
          </cell>
          <cell r="F43" t="str">
            <v>Sistema Nacional (SN)</v>
          </cell>
          <cell r="G43">
            <v>571428.56999999995</v>
          </cell>
          <cell r="H43">
            <v>1</v>
          </cell>
          <cell r="I43">
            <v>0</v>
          </cell>
          <cell r="J43" t="str">
            <v>Sistema Nacional</v>
          </cell>
          <cell r="K43">
            <v>43862</v>
          </cell>
          <cell r="L43">
            <v>43952</v>
          </cell>
          <cell r="N43" t="str">
            <v>14462-Serviços (Não Consultoria)</v>
          </cell>
        </row>
        <row r="44">
          <cell r="D44" t="str">
            <v>2.1.2.1</v>
          </cell>
          <cell r="E44" t="str">
            <v>Sistema informatizado de Gestão de benefícios e incentivos fiscais, com apuração de impactos dos benefícios do ICMS, IPVA e ITCMD.</v>
          </cell>
          <cell r="F44" t="str">
            <v>Sistema Nacional (SN)</v>
          </cell>
          <cell r="G44">
            <v>285714.28999999998</v>
          </cell>
          <cell r="H44">
            <v>1</v>
          </cell>
          <cell r="I44">
            <v>0</v>
          </cell>
          <cell r="J44" t="str">
            <v>Sistema Nacional</v>
          </cell>
          <cell r="K44">
            <v>43497</v>
          </cell>
          <cell r="L44">
            <v>43587</v>
          </cell>
          <cell r="N44" t="str">
            <v>14462-Serviços (Não Consultoria)</v>
          </cell>
        </row>
        <row r="45">
          <cell r="D45" t="str">
            <v>1.1.1.1</v>
          </cell>
          <cell r="E45" t="str">
            <v>Seleção e Contratação de Consultoria para elaboração e implementação de Plano Estratégico da SEFIN, incluindo  Escritório de Processos e Projetos</v>
          </cell>
          <cell r="F45" t="str">
            <v>Seleção Baseada na Qualidade e Custo (SBQC)</v>
          </cell>
          <cell r="G45">
            <v>114285.71</v>
          </cell>
          <cell r="H45">
            <v>1</v>
          </cell>
          <cell r="I45">
            <v>0</v>
          </cell>
          <cell r="J45" t="str">
            <v>Ex-Ante</v>
          </cell>
          <cell r="K45">
            <v>43497</v>
          </cell>
          <cell r="L45">
            <v>43646</v>
          </cell>
          <cell r="N45" t="str">
            <v>14463-Firma Consultora</v>
          </cell>
        </row>
        <row r="46">
          <cell r="D46" t="str">
            <v>1.1.2.1</v>
          </cell>
          <cell r="E46" t="str">
            <v>Seleção e Contratação de Consultoria para elaboração e implementação de Plano Estratégico da SEFIN, incluindo  Escritório de Processos e Projetos</v>
          </cell>
          <cell r="F46" t="str">
            <v>Seleção Baseada na Qualidade e Custo (SBQC)</v>
          </cell>
          <cell r="G46">
            <v>111428.57</v>
          </cell>
          <cell r="H46">
            <v>1</v>
          </cell>
          <cell r="I46">
            <v>0</v>
          </cell>
          <cell r="J46" t="str">
            <v>Ex-Ante</v>
          </cell>
          <cell r="K46">
            <v>43497</v>
          </cell>
          <cell r="L46">
            <v>43646</v>
          </cell>
          <cell r="N46" t="str">
            <v>14463-Firma Consultora</v>
          </cell>
        </row>
        <row r="47">
          <cell r="D47" t="str">
            <v>1.2.1.3</v>
          </cell>
          <cell r="E47" t="str">
            <v>Seleção e Contratação de Consultoria para estruturação dos processos e definição de Modelo  de Gestão Estratégica de Pessoas, Implantação e Estruturação da área de Gestão de Pessoas e Modelo de Gestão por Competências</v>
          </cell>
          <cell r="F47" t="str">
            <v>Seleção Baseada na Qualidade e Custo (SBQC)</v>
          </cell>
          <cell r="G47">
            <v>71428.570000000007</v>
          </cell>
          <cell r="H47">
            <v>1</v>
          </cell>
          <cell r="I47">
            <v>0</v>
          </cell>
          <cell r="J47" t="str">
            <v>Ex-Ante</v>
          </cell>
          <cell r="K47">
            <v>43617</v>
          </cell>
          <cell r="L47">
            <v>43646</v>
          </cell>
          <cell r="N47" t="str">
            <v>14463-Firma Consultora</v>
          </cell>
        </row>
        <row r="48">
          <cell r="D48" t="str">
            <v>1.2.1.4</v>
          </cell>
          <cell r="E48" t="str">
            <v xml:space="preserve">Mapeamento e remodelagem dos Processos de Compras do Estado </v>
          </cell>
          <cell r="F48" t="str">
            <v>Seleção Baseada na Qualidade e Custo (SBQC)</v>
          </cell>
          <cell r="G48">
            <v>1500000</v>
          </cell>
          <cell r="H48">
            <v>1</v>
          </cell>
          <cell r="I48">
            <v>0</v>
          </cell>
          <cell r="J48" t="str">
            <v>Ex-Ante</v>
          </cell>
          <cell r="K48">
            <v>43983</v>
          </cell>
          <cell r="L48">
            <v>43646</v>
          </cell>
          <cell r="N48" t="str">
            <v>14463-Firma Consultora</v>
          </cell>
        </row>
        <row r="49">
          <cell r="D49" t="str">
            <v>1.3.1.1</v>
          </cell>
          <cell r="E49" t="str">
            <v xml:space="preserve">Elaboração e implementação de  metodologia de Planejamento das aquisições </v>
          </cell>
          <cell r="F49" t="str">
            <v>Seleção Baseada na Qualidade e Custo (SBQC)</v>
          </cell>
          <cell r="G49">
            <v>342857.14</v>
          </cell>
          <cell r="H49">
            <v>1</v>
          </cell>
          <cell r="I49">
            <v>0</v>
          </cell>
          <cell r="J49" t="str">
            <v>Ex-Ante</v>
          </cell>
          <cell r="K49">
            <v>43497</v>
          </cell>
          <cell r="L49">
            <v>43646</v>
          </cell>
          <cell r="N49" t="str">
            <v>14463-Firma Consultora</v>
          </cell>
        </row>
        <row r="50">
          <cell r="D50" t="str">
            <v>1.3.1.2</v>
          </cell>
          <cell r="E50" t="str">
            <v>Revisão e implementação do Modelo de Atendimento presencial e online, com pesquisa de satisfação aos contribuintes</v>
          </cell>
          <cell r="F50" t="str">
            <v>Seleção Baseada na Qualidade e Custo (SBQC)</v>
          </cell>
          <cell r="G50">
            <v>42857.14</v>
          </cell>
          <cell r="H50">
            <v>1</v>
          </cell>
          <cell r="I50">
            <v>0</v>
          </cell>
          <cell r="J50" t="str">
            <v>Ex-Ante</v>
          </cell>
          <cell r="K50">
            <v>43497</v>
          </cell>
          <cell r="L50">
            <v>43646</v>
          </cell>
          <cell r="N50" t="str">
            <v>14463-Firma Consultora</v>
          </cell>
        </row>
        <row r="51">
          <cell r="D51" t="str">
            <v>1.3.1.3</v>
          </cell>
          <cell r="E51" t="str">
            <v>Seleção e Contratação de Consultoria para Revisão dos  Processos de Planejamento e Execução Orçamentária.</v>
          </cell>
          <cell r="F51" t="str">
            <v>Seleção Baseada na Qualidade e Custo (SBQC)</v>
          </cell>
          <cell r="G51">
            <v>685714.29</v>
          </cell>
          <cell r="H51">
            <v>1</v>
          </cell>
          <cell r="I51">
            <v>0</v>
          </cell>
          <cell r="J51" t="str">
            <v>Ex-Ante</v>
          </cell>
          <cell r="K51">
            <v>43983</v>
          </cell>
          <cell r="L51">
            <v>43646</v>
          </cell>
          <cell r="N51" t="str">
            <v>14463-Firma Consultora</v>
          </cell>
        </row>
        <row r="52">
          <cell r="D52" t="str">
            <v>1.3.1.4</v>
          </cell>
          <cell r="E52" t="str">
            <v>Seleção e Contratação de Consultoria para revisão da metodologia  de Programação e Execução Financeira</v>
          </cell>
          <cell r="F52" t="str">
            <v>Seleção Baseada na Qualidade e Custo (SBQC)</v>
          </cell>
          <cell r="G52">
            <v>428571.43</v>
          </cell>
          <cell r="H52">
            <v>1</v>
          </cell>
          <cell r="I52">
            <v>0</v>
          </cell>
          <cell r="J52" t="str">
            <v>Ex-Ante</v>
          </cell>
          <cell r="K52">
            <v>43617</v>
          </cell>
          <cell r="L52">
            <v>43646</v>
          </cell>
          <cell r="N52" t="str">
            <v>14463-Firma Consultora</v>
          </cell>
        </row>
        <row r="53">
          <cell r="D53" t="str">
            <v>1.4.1.3</v>
          </cell>
          <cell r="E53" t="str">
            <v>Mapeamento e remodelagem dos processos de negócio para automações no Sistema Integrado de Planejamento, Orçamento, Finanças e Contabilidade</v>
          </cell>
          <cell r="F53" t="str">
            <v>Seleção Baseada na Qualidade e Custo (SBQC)</v>
          </cell>
          <cell r="G53">
            <v>114571</v>
          </cell>
          <cell r="H53">
            <v>1</v>
          </cell>
          <cell r="I53">
            <v>0</v>
          </cell>
          <cell r="J53" t="str">
            <v>Ex-Ante</v>
          </cell>
          <cell r="K53">
            <v>43983</v>
          </cell>
          <cell r="L53">
            <v>43646</v>
          </cell>
          <cell r="N53" t="str">
            <v>14463-Firma Consultora</v>
          </cell>
        </row>
        <row r="54">
          <cell r="D54" t="str">
            <v>1.4.2.16</v>
          </cell>
          <cell r="E54" t="str">
            <v xml:space="preserve">Elaboração de diretrizes estratégicas, padronização e implementação dos processos para gestão da dívida </v>
          </cell>
          <cell r="F54" t="str">
            <v>Seleção Baseada na Qualidade e Custo (SBQC)</v>
          </cell>
          <cell r="G54">
            <v>171429</v>
          </cell>
          <cell r="H54">
            <v>1</v>
          </cell>
          <cell r="I54">
            <v>0</v>
          </cell>
          <cell r="J54" t="str">
            <v>Ex-Ante</v>
          </cell>
          <cell r="K54">
            <v>0</v>
          </cell>
          <cell r="L54">
            <v>43646</v>
          </cell>
          <cell r="N54" t="str">
            <v>14463-Firma Consultora</v>
          </cell>
        </row>
        <row r="55">
          <cell r="D55" t="str">
            <v>1.5.2.1</v>
          </cell>
          <cell r="E55" t="str">
            <v>Consultoria em TI para modelo de Transparência Ativa</v>
          </cell>
          <cell r="F55" t="str">
            <v>Seleção Baseada na Qualidade e Custo (SBQC)</v>
          </cell>
          <cell r="G55">
            <v>126971.43</v>
          </cell>
          <cell r="H55">
            <v>1</v>
          </cell>
          <cell r="I55">
            <v>0</v>
          </cell>
          <cell r="J55" t="str">
            <v>Ex-Post</v>
          </cell>
          <cell r="K55">
            <v>43862</v>
          </cell>
          <cell r="L55">
            <v>43952</v>
          </cell>
          <cell r="N55" t="str">
            <v>14463-Firma Consultora</v>
          </cell>
        </row>
        <row r="56">
          <cell r="D56" t="str">
            <v>1.5.1.3</v>
          </cell>
          <cell r="E56" t="str">
            <v>Consultoria em TI para revisão dos procedimentos de auditorias interna e controle interno</v>
          </cell>
          <cell r="F56" t="str">
            <v>Seleção Baseada na Qualidade e Custo (SBQC)</v>
          </cell>
          <cell r="G56">
            <v>235771.41999999998</v>
          </cell>
          <cell r="H56">
            <v>1</v>
          </cell>
          <cell r="I56">
            <v>0</v>
          </cell>
          <cell r="J56" t="str">
            <v>Ex-Post</v>
          </cell>
          <cell r="K56">
            <v>43618</v>
          </cell>
          <cell r="L56">
            <v>43708</v>
          </cell>
          <cell r="N56" t="str">
            <v>14463-Firma Consultora</v>
          </cell>
        </row>
        <row r="57">
          <cell r="D57" t="str">
            <v>1.5.1.4</v>
          </cell>
          <cell r="E57" t="str">
            <v>Consultoria de gestão</v>
          </cell>
          <cell r="F57" t="str">
            <v>Seleção Baseada na Qualidade e Custo (SBQC)</v>
          </cell>
          <cell r="G57">
            <v>45257.14</v>
          </cell>
          <cell r="H57">
            <v>1</v>
          </cell>
          <cell r="I57">
            <v>0</v>
          </cell>
          <cell r="J57" t="str">
            <v>Ex-Post</v>
          </cell>
          <cell r="K57">
            <v>43618</v>
          </cell>
          <cell r="L57">
            <v>43708</v>
          </cell>
          <cell r="N57" t="str">
            <v>14463-Firma Consultora</v>
          </cell>
        </row>
        <row r="58">
          <cell r="D58" t="str">
            <v>1.5.1.5</v>
          </cell>
          <cell r="E58" t="str">
            <v>Consultoria para Análise, modelagem e automação dos processos Comunicação</v>
          </cell>
          <cell r="F58" t="str">
            <v>Seleção Baseada na Qualidade e Custo (SBQC)</v>
          </cell>
          <cell r="G58">
            <v>2857.14</v>
          </cell>
          <cell r="H58">
            <v>1</v>
          </cell>
          <cell r="I58">
            <v>0</v>
          </cell>
          <cell r="J58" t="str">
            <v>Ex-Post</v>
          </cell>
          <cell r="K58">
            <v>43618</v>
          </cell>
          <cell r="L58">
            <v>43708</v>
          </cell>
          <cell r="N58" t="str">
            <v>14463-Firma Consultora</v>
          </cell>
        </row>
        <row r="59">
          <cell r="E59" t="str">
            <v>Fábrica de software para desenvolvimento de sistemas informatizados nos diversos produtos do projeto</v>
          </cell>
          <cell r="F59" t="str">
            <v>Seleção Baseada na Qualidade e Custo (SBQC)</v>
          </cell>
          <cell r="G59">
            <v>9047428.5600000005</v>
          </cell>
          <cell r="H59">
            <v>0.53577970003888042</v>
          </cell>
          <cell r="I59">
            <v>0.46422029996111952</v>
          </cell>
          <cell r="J59" t="str">
            <v>Ex-Ante</v>
          </cell>
          <cell r="K59">
            <v>43617</v>
          </cell>
          <cell r="L59">
            <v>43707</v>
          </cell>
          <cell r="N59" t="str">
            <v>14463-Firma Consultora</v>
          </cell>
        </row>
        <row r="60">
          <cell r="D60" t="str">
            <v>2.2.1.1</v>
          </cell>
          <cell r="E60" t="str">
            <v>Sistema informatizado de controle e avaliação do planejamento e da ação fiscal</v>
          </cell>
          <cell r="F60" t="str">
            <v>Seleção Baseada na Qualidade e Custo (SBQC)</v>
          </cell>
          <cell r="G60">
            <v>1000285.71</v>
          </cell>
          <cell r="H60">
            <v>0.53577970003888042</v>
          </cell>
          <cell r="I60">
            <v>0.46422029996111952</v>
          </cell>
          <cell r="J60" t="str">
            <v>Ex-Ante</v>
          </cell>
          <cell r="K60">
            <v>43617</v>
          </cell>
          <cell r="L60">
            <v>43707</v>
          </cell>
          <cell r="N60" t="str">
            <v>14463-Firma Consultora</v>
          </cell>
        </row>
        <row r="61">
          <cell r="D61" t="str">
            <v>2.2.2.1</v>
          </cell>
          <cell r="E61" t="str">
            <v xml:space="preserve">Sistema de Monitoramento de contribuintes </v>
          </cell>
          <cell r="F61" t="str">
            <v>Seleção Baseada na Qualidade e Custo (SBQC)</v>
          </cell>
          <cell r="G61">
            <v>857142.86</v>
          </cell>
          <cell r="H61">
            <v>0.53577970003888042</v>
          </cell>
          <cell r="I61">
            <v>0.46422029996111952</v>
          </cell>
          <cell r="J61" t="str">
            <v>Ex-Ante</v>
          </cell>
          <cell r="K61">
            <v>43617</v>
          </cell>
          <cell r="L61">
            <v>43707</v>
          </cell>
          <cell r="N61" t="str">
            <v>14463-Firma Consultora</v>
          </cell>
        </row>
        <row r="62">
          <cell r="D62" t="str">
            <v>2.5.1.2</v>
          </cell>
          <cell r="E62" t="str">
            <v>Implantação de um modelo de gestão de cobrança com base no perfil de recuperação do contribuinte e sistema de apoio</v>
          </cell>
          <cell r="F62" t="str">
            <v>Seleção Baseada na Qualidade e Custo (SBQC)</v>
          </cell>
          <cell r="G62">
            <v>571428.56999999995</v>
          </cell>
          <cell r="H62">
            <v>0.53577970003888042</v>
          </cell>
          <cell r="I62">
            <v>0.46422029996111952</v>
          </cell>
          <cell r="J62" t="str">
            <v>Ex-Ante</v>
          </cell>
          <cell r="K62">
            <v>43617</v>
          </cell>
          <cell r="L62">
            <v>43707</v>
          </cell>
          <cell r="N62" t="str">
            <v>14463-Firma Consultora</v>
          </cell>
        </row>
        <row r="63">
          <cell r="D63" t="str">
            <v>3.2.1.1</v>
          </cell>
          <cell r="E63" t="str">
            <v>Aperfeiçoamento de sistema de gestão das finanças públicas do estado (SIGEFES)</v>
          </cell>
          <cell r="F63" t="str">
            <v>Seleção Baseada na Qualidade e Custo (SBQC)</v>
          </cell>
          <cell r="G63">
            <v>1714285.71</v>
          </cell>
          <cell r="H63">
            <v>0.53577970003888042</v>
          </cell>
          <cell r="I63">
            <v>0.46422029996111952</v>
          </cell>
          <cell r="J63" t="str">
            <v>Ex-Ante</v>
          </cell>
          <cell r="K63">
            <v>43617</v>
          </cell>
          <cell r="L63">
            <v>43707</v>
          </cell>
          <cell r="N63" t="str">
            <v>14463-Firma Consultora</v>
          </cell>
        </row>
        <row r="64">
          <cell r="D64" t="str">
            <v>3.4.2.1</v>
          </cell>
          <cell r="E64" t="str">
            <v>Modernização do SIGEFES</v>
          </cell>
          <cell r="F64" t="str">
            <v>Seleção Baseada na Qualidade e Custo (SBQC)</v>
          </cell>
          <cell r="G64">
            <v>1161428.57</v>
          </cell>
          <cell r="H64">
            <v>0.53577970003888042</v>
          </cell>
          <cell r="I64">
            <v>0.46422029996111952</v>
          </cell>
          <cell r="J64" t="str">
            <v>Ex-Ante</v>
          </cell>
          <cell r="K64">
            <v>43617</v>
          </cell>
          <cell r="L64">
            <v>43707</v>
          </cell>
          <cell r="N64" t="str">
            <v>14463-Firma Consultora</v>
          </cell>
        </row>
        <row r="65">
          <cell r="D65" t="str">
            <v>3.3.4.1</v>
          </cell>
          <cell r="E65" t="str">
            <v>Aprimoramento do sistema informatizado de compras (SIGA) com funcionalidade para preço de referência</v>
          </cell>
          <cell r="F65" t="str">
            <v>Seleção Baseada na Qualidade e Custo (SBQC)</v>
          </cell>
          <cell r="G65">
            <v>1142857.1399999999</v>
          </cell>
          <cell r="H65">
            <v>0.53577970003888042</v>
          </cell>
          <cell r="I65">
            <v>0.46422029996111952</v>
          </cell>
          <cell r="J65" t="str">
            <v>Ex-Ante</v>
          </cell>
          <cell r="K65">
            <v>43617</v>
          </cell>
          <cell r="L65">
            <v>43707</v>
          </cell>
          <cell r="N65" t="str">
            <v>14463-Firma Consultora</v>
          </cell>
        </row>
        <row r="66">
          <cell r="D66" t="str">
            <v>3.4.1.1</v>
          </cell>
          <cell r="E66" t="str">
            <v>Serviços de consultoria para implementação das NBC TSP nos sistemas estruturantes de patrimônio</v>
          </cell>
          <cell r="F66" t="str">
            <v>Seleção Baseada na Qualidade e Custo (SBQC)</v>
          </cell>
          <cell r="G66">
            <v>42857.14</v>
          </cell>
          <cell r="H66">
            <v>0.53577970003888042</v>
          </cell>
          <cell r="I66">
            <v>0.46422029996111952</v>
          </cell>
          <cell r="J66" t="str">
            <v>Ex-Ante</v>
          </cell>
          <cell r="K66">
            <v>43617</v>
          </cell>
          <cell r="L66">
            <v>43707</v>
          </cell>
          <cell r="N66" t="str">
            <v>14463-Firma Consultora</v>
          </cell>
        </row>
        <row r="67">
          <cell r="D67" t="str">
            <v>3.4.2.2</v>
          </cell>
          <cell r="E67" t="str">
            <v>Integração e desenvolvimento de relatórios de sistemas para aplicação das Normas</v>
          </cell>
          <cell r="F67" t="str">
            <v>Seleção Baseada na Qualidade e Custo (SBQC)</v>
          </cell>
          <cell r="G67">
            <v>128571.43</v>
          </cell>
          <cell r="H67">
            <v>0.53577970003888042</v>
          </cell>
          <cell r="I67">
            <v>0.46422029996111952</v>
          </cell>
          <cell r="J67" t="str">
            <v>Ex-Ante</v>
          </cell>
          <cell r="K67">
            <v>43617</v>
          </cell>
          <cell r="L67">
            <v>43707</v>
          </cell>
          <cell r="N67" t="str">
            <v>14463-Firma Consultora</v>
          </cell>
        </row>
        <row r="68">
          <cell r="D68" t="str">
            <v>3.4.2.3</v>
          </cell>
          <cell r="E68" t="str">
            <v>Serviços de consultoria para desenvolvimento de sistemas e ou módulos que permitam a inserção de regras contábeis que atendam às normas internacionais</v>
          </cell>
          <cell r="F68" t="str">
            <v>Seleção Baseada na Qualidade e Custo (SBQC)</v>
          </cell>
          <cell r="G68">
            <v>428571.43</v>
          </cell>
          <cell r="H68">
            <v>0.53577970003888042</v>
          </cell>
          <cell r="I68">
            <v>0.46422029996111952</v>
          </cell>
          <cell r="J68" t="str">
            <v>Ex-Ante</v>
          </cell>
          <cell r="K68">
            <v>43617</v>
          </cell>
          <cell r="L68">
            <v>43707</v>
          </cell>
          <cell r="N68" t="str">
            <v>14463-Firma Consultora</v>
          </cell>
        </row>
        <row r="69">
          <cell r="D69" t="str">
            <v>3.5.2.1</v>
          </cell>
          <cell r="E69" t="str">
            <v>Desenvolvimento de um sistema de custos, com a integração de dados oriundos de diversos sistemas, garantindo-se rastreabilidade, comparabilidade e confiabilidade (BI)</v>
          </cell>
          <cell r="F69" t="str">
            <v>Seleção Baseada na Qualidade e Custo (SBQC)</v>
          </cell>
          <cell r="G69">
            <v>857142.86</v>
          </cell>
          <cell r="H69">
            <v>0.53577970003888042</v>
          </cell>
          <cell r="I69">
            <v>0.46422029996111952</v>
          </cell>
          <cell r="J69" t="str">
            <v>Ex-Ante</v>
          </cell>
          <cell r="K69">
            <v>43617</v>
          </cell>
          <cell r="L69">
            <v>43707</v>
          </cell>
          <cell r="N69" t="str">
            <v>14463-Firma Consultora</v>
          </cell>
        </row>
        <row r="70">
          <cell r="D70" t="str">
            <v>1.3.3.1</v>
          </cell>
          <cell r="E70" t="str">
            <v>Atualização e integração do Sistema  de Gestão de Recursos Humanos (SIARHES)</v>
          </cell>
          <cell r="F70" t="str">
            <v>Seleção Baseada na Qualidade e Custo (SBQC)</v>
          </cell>
          <cell r="G70">
            <v>1142857.1399999999</v>
          </cell>
          <cell r="H70">
            <v>0.53577970003888042</v>
          </cell>
          <cell r="I70">
            <v>0.46422029996111952</v>
          </cell>
          <cell r="J70" t="str">
            <v>Ex-Ante</v>
          </cell>
          <cell r="K70">
            <v>43617</v>
          </cell>
          <cell r="L70">
            <v>43707</v>
          </cell>
          <cell r="N70" t="str">
            <v>14463-Firma Consultora</v>
          </cell>
        </row>
        <row r="71">
          <cell r="D71" t="str">
            <v>2.2.3.1</v>
          </cell>
          <cell r="E71" t="str">
            <v>Desenvolvimento do portal único e sua integração com o SICEX e bases de pagamento do ES</v>
          </cell>
          <cell r="F71" t="str">
            <v>Seleção Baseada na Qualidade e Custo (SBQC)</v>
          </cell>
          <cell r="G71">
            <v>285714.28999999998</v>
          </cell>
          <cell r="H71">
            <v>1</v>
          </cell>
          <cell r="I71">
            <v>0</v>
          </cell>
          <cell r="J71" t="str">
            <v>Ex-Post</v>
          </cell>
          <cell r="K71">
            <v>43862</v>
          </cell>
          <cell r="L71">
            <v>43952</v>
          </cell>
          <cell r="N71" t="str">
            <v>14463-Firma Consultora</v>
          </cell>
        </row>
        <row r="72">
          <cell r="D72" t="str">
            <v>2.2.4.1</v>
          </cell>
          <cell r="E72" t="str">
            <v>Modelo de Big Data a ser implantado</v>
          </cell>
          <cell r="F72" t="str">
            <v>Seleção Baseada na Qualidade e Custo (SBQC)</v>
          </cell>
          <cell r="G72">
            <v>142857.14000000001</v>
          </cell>
          <cell r="H72">
            <v>1</v>
          </cell>
          <cell r="I72">
            <v>0</v>
          </cell>
          <cell r="J72" t="str">
            <v>Ex-Post</v>
          </cell>
          <cell r="K72">
            <v>0</v>
          </cell>
          <cell r="L72">
            <v>90</v>
          </cell>
          <cell r="N72" t="str">
            <v>14463-Firma Consultora</v>
          </cell>
        </row>
        <row r="73">
          <cell r="D73" t="str">
            <v>2.4.1.1</v>
          </cell>
          <cell r="E73" t="str">
            <v>Desenvolver e implementar solução integrada de inteligência artificial para atendimento eletrônico ao contibuinte  na SEFAZ. (solução de computação  cognitiva)</v>
          </cell>
          <cell r="F73" t="str">
            <v>Seleção Baseada na Qualidade e Custo (SBQC)</v>
          </cell>
          <cell r="G73">
            <v>857142.86</v>
          </cell>
          <cell r="H73">
            <v>1</v>
          </cell>
          <cell r="I73">
            <v>0</v>
          </cell>
          <cell r="J73" t="str">
            <v>Ex-Post</v>
          </cell>
          <cell r="K73">
            <v>43862</v>
          </cell>
          <cell r="L73">
            <v>43952</v>
          </cell>
          <cell r="N73" t="str">
            <v>14463-Firma Consultora</v>
          </cell>
        </row>
        <row r="74">
          <cell r="D74" t="str">
            <v>2.5.1.3</v>
          </cell>
          <cell r="E74" t="str">
            <v>Desenvolvimento de soluções tecnológicas para cobrança de IPVA: aplicativo de notificação automática e OCR para fiscalização móvel</v>
          </cell>
          <cell r="F74" t="str">
            <v>Seleção Baseada na Qualidade e Custo (SBQC)</v>
          </cell>
          <cell r="G74">
            <v>428571.43</v>
          </cell>
          <cell r="H74">
            <v>1</v>
          </cell>
          <cell r="I74">
            <v>0</v>
          </cell>
          <cell r="J74" t="str">
            <v>Ex-Post</v>
          </cell>
          <cell r="K74">
            <v>43497</v>
          </cell>
          <cell r="L74">
            <v>43587</v>
          </cell>
          <cell r="N74" t="str">
            <v>14463-Firma Consultora</v>
          </cell>
        </row>
        <row r="75">
          <cell r="D75" t="str">
            <v>3.1.2.1</v>
          </cell>
          <cell r="E75" t="str">
            <v xml:space="preserve">Modelo de Gestão de Investimento Público </v>
          </cell>
          <cell r="F75" t="str">
            <v>Seleção Baseada na Qualidade e Custo (SBQC)</v>
          </cell>
          <cell r="G75">
            <v>342857.14</v>
          </cell>
          <cell r="H75">
            <v>1</v>
          </cell>
          <cell r="I75">
            <v>0</v>
          </cell>
          <cell r="J75" t="str">
            <v>Ex-Post</v>
          </cell>
          <cell r="K75">
            <v>44593</v>
          </cell>
          <cell r="L75">
            <v>44683</v>
          </cell>
          <cell r="N75" t="str">
            <v>14463-Firma Consultora</v>
          </cell>
        </row>
        <row r="76">
          <cell r="D76" t="str">
            <v>3.1.1.2</v>
          </cell>
          <cell r="E76" t="str">
            <v>Marco orçamentário de médio prazo</v>
          </cell>
          <cell r="F76" t="str">
            <v>Seleção Baseada na Qualidade e Custo (SBQC)</v>
          </cell>
          <cell r="G76">
            <v>457142.86</v>
          </cell>
          <cell r="H76">
            <v>1</v>
          </cell>
          <cell r="I76">
            <v>0</v>
          </cell>
          <cell r="J76" t="str">
            <v>Ex-Post</v>
          </cell>
          <cell r="K76">
            <v>43617</v>
          </cell>
          <cell r="L76">
            <v>43707</v>
          </cell>
          <cell r="N76" t="str">
            <v>14463-Firma Consultora</v>
          </cell>
        </row>
        <row r="77">
          <cell r="D77" t="str">
            <v>3.2.1.2</v>
          </cell>
          <cell r="E77" t="str">
            <v>Revisão e ajuste da metodologia para elaboração de programação e execução financeira</v>
          </cell>
          <cell r="F77" t="str">
            <v>Seleção Baseada na Qualidade e Custo (SBQC)</v>
          </cell>
          <cell r="G77">
            <v>86000</v>
          </cell>
          <cell r="H77">
            <v>1</v>
          </cell>
          <cell r="I77">
            <v>0</v>
          </cell>
          <cell r="J77" t="str">
            <v>Ex-Post</v>
          </cell>
          <cell r="K77">
            <v>43617</v>
          </cell>
          <cell r="L77">
            <v>43707</v>
          </cell>
          <cell r="N77" t="str">
            <v>14463-Firma Consultora</v>
          </cell>
        </row>
        <row r="78">
          <cell r="E78" t="str">
            <v>Revisão e ajuste do modelo de compras, incluindo metodologia de preço de referência e atualização do catálogo de compras</v>
          </cell>
          <cell r="F78" t="str">
            <v>Seleção Baseada na Qualidade e Custo (SBQC)</v>
          </cell>
          <cell r="G78">
            <v>225142.86000000002</v>
          </cell>
          <cell r="H78">
            <v>1</v>
          </cell>
          <cell r="I78">
            <v>0</v>
          </cell>
          <cell r="J78" t="str">
            <v>Ex-Post</v>
          </cell>
          <cell r="K78">
            <v>43709</v>
          </cell>
          <cell r="L78">
            <v>43799</v>
          </cell>
          <cell r="N78" t="str">
            <v>14463-Firma Consultora</v>
          </cell>
        </row>
        <row r="79">
          <cell r="D79" t="str">
            <v>3.3.1.1</v>
          </cell>
          <cell r="E79" t="str">
            <v>Revisão e ajuste do modelo de compras</v>
          </cell>
          <cell r="F79" t="str">
            <v>Seleção Baseada na Qualidade e Custo (SBQC)</v>
          </cell>
          <cell r="G79">
            <v>61714.29</v>
          </cell>
          <cell r="H79">
            <v>1</v>
          </cell>
          <cell r="I79">
            <v>0</v>
          </cell>
          <cell r="J79" t="str">
            <v>Ex-Post</v>
          </cell>
          <cell r="K79">
            <v>43709</v>
          </cell>
          <cell r="L79">
            <v>43799</v>
          </cell>
          <cell r="N79" t="str">
            <v>14463-Firma Consultora</v>
          </cell>
        </row>
        <row r="80">
          <cell r="D80" t="str">
            <v>3.3.2.1</v>
          </cell>
          <cell r="E80" t="str">
            <v>Revisão e ajuste da metodologia de preço de referencia</v>
          </cell>
          <cell r="F80" t="str">
            <v>Seleção Baseada na Qualidade e Custo (SBQC)</v>
          </cell>
          <cell r="G80">
            <v>20571.43</v>
          </cell>
          <cell r="H80">
            <v>1</v>
          </cell>
          <cell r="I80">
            <v>0</v>
          </cell>
          <cell r="J80" t="str">
            <v>Ex-Post</v>
          </cell>
          <cell r="K80">
            <v>43709</v>
          </cell>
          <cell r="L80">
            <v>43799</v>
          </cell>
          <cell r="N80" t="str">
            <v>14463-Firma Consultora</v>
          </cell>
        </row>
        <row r="81">
          <cell r="D81" t="str">
            <v>3.3.3.1</v>
          </cell>
          <cell r="E81" t="str">
            <v>Elaboração e atualização do catálogo de compras e de fornecedores</v>
          </cell>
          <cell r="F81" t="str">
            <v>Seleção Baseada na Qualidade e Custo (SBQC)</v>
          </cell>
          <cell r="G81">
            <v>142857.14000000001</v>
          </cell>
          <cell r="H81">
            <v>1</v>
          </cell>
          <cell r="I81">
            <v>0</v>
          </cell>
          <cell r="J81" t="str">
            <v>Ex-Post</v>
          </cell>
          <cell r="K81">
            <v>43709</v>
          </cell>
          <cell r="L81">
            <v>43799</v>
          </cell>
          <cell r="N81" t="str">
            <v>14463-Firma Consultora</v>
          </cell>
        </row>
        <row r="82">
          <cell r="D82" t="str">
            <v>3.4.1.2</v>
          </cell>
          <cell r="E82" t="str">
            <v>Serviços de consultoria para implementação de testes de impairment dos ativos do Estado</v>
          </cell>
          <cell r="F82" t="str">
            <v>Seleção Baseada na Qualidade e Custo (SBQC)</v>
          </cell>
          <cell r="G82">
            <v>42857.14</v>
          </cell>
          <cell r="H82">
            <v>1</v>
          </cell>
          <cell r="I82">
            <v>0</v>
          </cell>
          <cell r="J82" t="str">
            <v>Ex-Post</v>
          </cell>
          <cell r="K82">
            <v>43862</v>
          </cell>
          <cell r="L82">
            <v>43952</v>
          </cell>
          <cell r="N82" t="str">
            <v>14463-Firma Consultora</v>
          </cell>
        </row>
        <row r="83">
          <cell r="D83" t="str">
            <v>3.5.1.1</v>
          </cell>
          <cell r="E83" t="str">
            <v>Mapeamento dos processos para o controle dos custos, unidades de gasto e definição de metodologia de avaliação dos custos das unidades</v>
          </cell>
          <cell r="F83" t="str">
            <v>Seleção Baseada na Qualidade e Custo (SBQC)</v>
          </cell>
          <cell r="G83">
            <v>137142.85999999999</v>
          </cell>
          <cell r="H83">
            <v>1</v>
          </cell>
          <cell r="I83">
            <v>0</v>
          </cell>
          <cell r="J83" t="str">
            <v>Ex-Post</v>
          </cell>
          <cell r="K83">
            <v>43862</v>
          </cell>
          <cell r="L83">
            <v>43952</v>
          </cell>
          <cell r="N83" t="str">
            <v>14463-Firma Consultora</v>
          </cell>
        </row>
        <row r="84">
          <cell r="D84" t="str">
            <v>2.1.1.2</v>
          </cell>
          <cell r="E84" t="str">
            <v>Mapeamento do processo de concessão e controle do gasto tributário na sua totalidade (incluindo a SEDES e outros órgãos)</v>
          </cell>
          <cell r="F84" t="str">
            <v>Seleção Baseada na Qualidade e Custo (SBQC)</v>
          </cell>
          <cell r="G84">
            <v>107142.86</v>
          </cell>
          <cell r="H84">
            <v>1</v>
          </cell>
          <cell r="I84">
            <v>0</v>
          </cell>
          <cell r="J84" t="str">
            <v>Ex-Post</v>
          </cell>
          <cell r="K84">
            <v>43617</v>
          </cell>
          <cell r="L84">
            <v>43707</v>
          </cell>
          <cell r="N84" t="str">
            <v>14463-Firma Consultora</v>
          </cell>
        </row>
        <row r="85">
          <cell r="D85" t="str">
            <v>2.1.3.1</v>
          </cell>
          <cell r="E85" t="str">
            <v>Definição de metodologia de estimativa do GAP fiscal</v>
          </cell>
          <cell r="F85" t="str">
            <v>Seleção Baseada na Qualidade e Custo (SBQC)</v>
          </cell>
          <cell r="G85">
            <v>107142.86</v>
          </cell>
          <cell r="H85">
            <v>1</v>
          </cell>
          <cell r="I85">
            <v>0</v>
          </cell>
          <cell r="J85" t="str">
            <v>Ex-Post</v>
          </cell>
          <cell r="K85">
            <v>44228</v>
          </cell>
          <cell r="L85">
            <v>44318</v>
          </cell>
          <cell r="N85" t="str">
            <v>14463-Firma Consultora</v>
          </cell>
        </row>
        <row r="86">
          <cell r="D86" t="str">
            <v>2.3.1.6</v>
          </cell>
          <cell r="E86" t="str">
            <v>Revisão e ajuste da legislação com ferramenta de busca</v>
          </cell>
          <cell r="F86" t="str">
            <v>Seleção Baseada na Qualidade e Custo (SBQC)</v>
          </cell>
          <cell r="G86">
            <v>171428.57</v>
          </cell>
          <cell r="H86">
            <v>1</v>
          </cell>
          <cell r="I86">
            <v>0</v>
          </cell>
          <cell r="J86" t="str">
            <v>Ex-Post</v>
          </cell>
          <cell r="K86">
            <v>43617</v>
          </cell>
          <cell r="L86">
            <v>43707</v>
          </cell>
          <cell r="N86" t="str">
            <v>14463-Firma Consultora</v>
          </cell>
        </row>
        <row r="87">
          <cell r="D87" t="str">
            <v>1.1.1.3</v>
          </cell>
          <cell r="E87" t="str">
            <v>Capacitação em Indicadores e avaliação de resultados</v>
          </cell>
          <cell r="F87" t="str">
            <v>Contratação Direta (CD)</v>
          </cell>
          <cell r="G87">
            <v>12000</v>
          </cell>
          <cell r="H87">
            <v>1</v>
          </cell>
          <cell r="I87">
            <v>0</v>
          </cell>
          <cell r="J87" t="str">
            <v>Ex-Post</v>
          </cell>
          <cell r="K87">
            <v>43862</v>
          </cell>
          <cell r="L87">
            <v>43952</v>
          </cell>
          <cell r="N87" t="str">
            <v>Capacitação</v>
          </cell>
        </row>
        <row r="88">
          <cell r="E88" t="str">
            <v>Visita técnicas técnicas, participação em eventos, seminários, conferências, foruns e workshops</v>
          </cell>
          <cell r="F88" t="str">
            <v>Contratação Direta (CD)</v>
          </cell>
          <cell r="G88">
            <v>457371.43999999994</v>
          </cell>
          <cell r="H88">
            <v>1</v>
          </cell>
          <cell r="I88">
            <v>0</v>
          </cell>
          <cell r="J88" t="str">
            <v>Ex-Post</v>
          </cell>
          <cell r="K88">
            <v>0</v>
          </cell>
          <cell r="L88">
            <v>90</v>
          </cell>
          <cell r="N88" t="str">
            <v>Capacitação</v>
          </cell>
        </row>
        <row r="89">
          <cell r="D89" t="str">
            <v>1.1.1.2</v>
          </cell>
          <cell r="E89" t="str">
            <v>Visita técnica Planejamento Estratégico</v>
          </cell>
          <cell r="F89" t="str">
            <v>Contratação Direta (CD)</v>
          </cell>
          <cell r="G89">
            <v>2285.71</v>
          </cell>
          <cell r="H89">
            <v>1</v>
          </cell>
          <cell r="I89">
            <v>0</v>
          </cell>
          <cell r="J89" t="str">
            <v>Ex-Post</v>
          </cell>
          <cell r="K89">
            <v>0</v>
          </cell>
          <cell r="L89">
            <v>90</v>
          </cell>
          <cell r="N89" t="str">
            <v>Capacitação</v>
          </cell>
        </row>
        <row r="90">
          <cell r="D90" t="str">
            <v>1.3.1.5</v>
          </cell>
          <cell r="E90" t="str">
            <v>Visita técnica a outros entes da federação</v>
          </cell>
          <cell r="F90" t="str">
            <v>Contratação Direta (CD)</v>
          </cell>
          <cell r="G90">
            <v>17142.86</v>
          </cell>
          <cell r="H90">
            <v>1</v>
          </cell>
          <cell r="I90">
            <v>0</v>
          </cell>
          <cell r="J90" t="str">
            <v>Ex-Post</v>
          </cell>
          <cell r="K90">
            <v>0</v>
          </cell>
          <cell r="L90">
            <v>90</v>
          </cell>
          <cell r="N90" t="str">
            <v>Capacitação</v>
          </cell>
        </row>
        <row r="91">
          <cell r="D91" t="str">
            <v>1.3.1.7</v>
          </cell>
          <cell r="E91" t="str">
            <v>Participação em eventos</v>
          </cell>
          <cell r="F91" t="str">
            <v>Contratação Direta (CD)</v>
          </cell>
          <cell r="G91">
            <v>214285.71</v>
          </cell>
          <cell r="H91">
            <v>1</v>
          </cell>
          <cell r="I91">
            <v>0</v>
          </cell>
          <cell r="J91" t="str">
            <v>Ex-Post</v>
          </cell>
          <cell r="K91">
            <v>0</v>
          </cell>
          <cell r="L91">
            <v>90</v>
          </cell>
          <cell r="N91" t="str">
            <v>Capacitação</v>
          </cell>
        </row>
        <row r="92">
          <cell r="D92" t="str">
            <v>1.4.1.4</v>
          </cell>
          <cell r="E92" t="str">
            <v>Visita técnica para conhecer modelos eficazes de PDTI</v>
          </cell>
          <cell r="F92" t="str">
            <v>Contratação Direta (CD)</v>
          </cell>
          <cell r="G92">
            <v>3428.57</v>
          </cell>
          <cell r="H92">
            <v>1</v>
          </cell>
          <cell r="I92">
            <v>0</v>
          </cell>
          <cell r="J92" t="str">
            <v>Ex-Post</v>
          </cell>
          <cell r="K92">
            <v>0</v>
          </cell>
          <cell r="L92">
            <v>90</v>
          </cell>
          <cell r="N92" t="str">
            <v>Capacitação</v>
          </cell>
        </row>
        <row r="93">
          <cell r="D93" t="str">
            <v>1.5.1.6</v>
          </cell>
          <cell r="E93" t="str">
            <v>Visitas técnicas</v>
          </cell>
          <cell r="F93" t="str">
            <v>Contratação Direta (CD)</v>
          </cell>
          <cell r="G93">
            <v>5657.14</v>
          </cell>
          <cell r="H93">
            <v>1</v>
          </cell>
          <cell r="I93">
            <v>0</v>
          </cell>
          <cell r="J93" t="str">
            <v>Ex-Post</v>
          </cell>
          <cell r="K93">
            <v>0</v>
          </cell>
          <cell r="L93">
            <v>90</v>
          </cell>
          <cell r="N93" t="str">
            <v>Capacitação</v>
          </cell>
        </row>
        <row r="94">
          <cell r="D94" t="str">
            <v>1.5.1.7</v>
          </cell>
          <cell r="E94" t="str">
            <v>BID – APEX – Brazil Investment Forum 2019 (BIF)</v>
          </cell>
          <cell r="F94" t="str">
            <v>Contratação Direta (CD)</v>
          </cell>
          <cell r="G94">
            <v>9142.86</v>
          </cell>
          <cell r="H94">
            <v>1</v>
          </cell>
          <cell r="I94">
            <v>0</v>
          </cell>
          <cell r="J94" t="str">
            <v>Ex-Post</v>
          </cell>
          <cell r="K94">
            <v>0</v>
          </cell>
          <cell r="L94">
            <v>90</v>
          </cell>
          <cell r="N94" t="str">
            <v>Capacitação</v>
          </cell>
        </row>
        <row r="95">
          <cell r="D95" t="str">
            <v>1.5.1.8</v>
          </cell>
          <cell r="E95" t="str">
            <v xml:space="preserve">Conferência Latino Americana de Investimentos – Apex BID 2019 </v>
          </cell>
          <cell r="F95" t="str">
            <v>Contratação Direta (CD)</v>
          </cell>
          <cell r="G95">
            <v>9142.86</v>
          </cell>
          <cell r="H95">
            <v>1</v>
          </cell>
          <cell r="I95">
            <v>0</v>
          </cell>
          <cell r="J95" t="str">
            <v>Ex-Post</v>
          </cell>
          <cell r="K95">
            <v>0</v>
          </cell>
          <cell r="L95">
            <v>90</v>
          </cell>
          <cell r="N95" t="str">
            <v>Capacitação</v>
          </cell>
        </row>
        <row r="96">
          <cell r="D96" t="str">
            <v>1.5.1.9</v>
          </cell>
          <cell r="E96" t="str">
            <v>BID – APEX – Brazil Investment Forum 2020 (BIF)</v>
          </cell>
          <cell r="F96" t="str">
            <v>Contratação Direta (CD)</v>
          </cell>
          <cell r="G96">
            <v>9142.86</v>
          </cell>
          <cell r="H96">
            <v>1</v>
          </cell>
          <cell r="I96">
            <v>0</v>
          </cell>
          <cell r="J96" t="str">
            <v>Ex-Post</v>
          </cell>
          <cell r="K96">
            <v>0</v>
          </cell>
          <cell r="L96">
            <v>90</v>
          </cell>
          <cell r="N96" t="str">
            <v>Capacitação</v>
          </cell>
        </row>
        <row r="97">
          <cell r="D97" t="str">
            <v>1.5.1.10</v>
          </cell>
          <cell r="E97" t="str">
            <v>Conferência Latino Americana de Investimentos – Apex BID 2020</v>
          </cell>
          <cell r="F97" t="str">
            <v>Contratação Direta (CD)</v>
          </cell>
          <cell r="G97">
            <v>9142.86</v>
          </cell>
          <cell r="H97">
            <v>1</v>
          </cell>
          <cell r="I97">
            <v>0</v>
          </cell>
          <cell r="J97" t="str">
            <v>Ex-Post</v>
          </cell>
          <cell r="K97">
            <v>0</v>
          </cell>
          <cell r="L97">
            <v>90</v>
          </cell>
          <cell r="N97" t="str">
            <v>Capacitação</v>
          </cell>
        </row>
        <row r="98">
          <cell r="D98" t="str">
            <v>1.5.2.5</v>
          </cell>
          <cell r="E98" t="str">
            <v>Visitas técnicas</v>
          </cell>
          <cell r="F98" t="str">
            <v>Contratação Direta (CD)</v>
          </cell>
          <cell r="G98">
            <v>4714.29</v>
          </cell>
          <cell r="H98">
            <v>1</v>
          </cell>
          <cell r="I98">
            <v>0</v>
          </cell>
          <cell r="J98" t="str">
            <v>Ex-Post</v>
          </cell>
          <cell r="K98">
            <v>0</v>
          </cell>
          <cell r="L98">
            <v>90</v>
          </cell>
          <cell r="N98" t="str">
            <v>Capacitação</v>
          </cell>
        </row>
        <row r="99">
          <cell r="D99" t="str">
            <v>1.5.2.6</v>
          </cell>
          <cell r="E99" t="str">
            <v>Visitas técnicas</v>
          </cell>
          <cell r="F99" t="str">
            <v>Contratação Direta (CD)</v>
          </cell>
          <cell r="G99">
            <v>14142.86</v>
          </cell>
          <cell r="H99">
            <v>1</v>
          </cell>
          <cell r="I99">
            <v>0</v>
          </cell>
          <cell r="J99" t="str">
            <v>Ex-Post</v>
          </cell>
          <cell r="K99">
            <v>0</v>
          </cell>
          <cell r="L99">
            <v>90</v>
          </cell>
          <cell r="N99" t="str">
            <v>Capacitação</v>
          </cell>
        </row>
        <row r="100">
          <cell r="D100" t="str">
            <v>1.5.2.7</v>
          </cell>
          <cell r="E100" t="str">
            <v xml:space="preserve">Workshops </v>
          </cell>
          <cell r="F100" t="str">
            <v>Contratação Direta (CD)</v>
          </cell>
          <cell r="G100">
            <v>34285.71</v>
          </cell>
          <cell r="H100">
            <v>1</v>
          </cell>
          <cell r="I100">
            <v>0</v>
          </cell>
          <cell r="J100" t="str">
            <v>Ex-Post</v>
          </cell>
          <cell r="K100">
            <v>0</v>
          </cell>
          <cell r="L100">
            <v>90</v>
          </cell>
          <cell r="N100" t="str">
            <v>Capacitação</v>
          </cell>
        </row>
        <row r="101">
          <cell r="D101" t="str">
            <v>2.1.1.3</v>
          </cell>
          <cell r="E101" t="str">
            <v>Visita técnica</v>
          </cell>
          <cell r="F101" t="str">
            <v>Contratação Direta (CD)</v>
          </cell>
          <cell r="G101">
            <v>7714.29</v>
          </cell>
          <cell r="H101">
            <v>1</v>
          </cell>
          <cell r="I101">
            <v>0</v>
          </cell>
          <cell r="J101" t="str">
            <v>Ex-Post</v>
          </cell>
          <cell r="K101">
            <v>0</v>
          </cell>
          <cell r="L101">
            <v>90</v>
          </cell>
          <cell r="N101" t="str">
            <v>Capacitação</v>
          </cell>
        </row>
        <row r="102">
          <cell r="D102" t="str">
            <v>2.2.3.2</v>
          </cell>
          <cell r="E102" t="str">
            <v>Visita técnica</v>
          </cell>
          <cell r="F102" t="str">
            <v>Contratação Direta (CD)</v>
          </cell>
          <cell r="G102">
            <v>17142.86</v>
          </cell>
          <cell r="H102">
            <v>1</v>
          </cell>
          <cell r="I102">
            <v>0</v>
          </cell>
          <cell r="J102" t="str">
            <v>Ex-Post</v>
          </cell>
          <cell r="K102">
            <v>0</v>
          </cell>
          <cell r="L102">
            <v>90</v>
          </cell>
          <cell r="N102" t="str">
            <v>Capacitação</v>
          </cell>
        </row>
        <row r="103">
          <cell r="D103" t="str">
            <v>2.3.1.4</v>
          </cell>
          <cell r="E103" t="str">
            <v>Visita técnica</v>
          </cell>
          <cell r="F103" t="str">
            <v>Contratação Direta (CD)</v>
          </cell>
          <cell r="G103">
            <v>3428.57</v>
          </cell>
          <cell r="H103">
            <v>1</v>
          </cell>
          <cell r="I103">
            <v>0</v>
          </cell>
          <cell r="J103" t="str">
            <v>Ex-Post</v>
          </cell>
          <cell r="K103">
            <v>0</v>
          </cell>
          <cell r="L103">
            <v>90</v>
          </cell>
          <cell r="N103" t="str">
            <v>Capacitação</v>
          </cell>
        </row>
        <row r="104">
          <cell r="D104" t="str">
            <v>2.4.1.2</v>
          </cell>
          <cell r="E104" t="str">
            <v>Visita técnica</v>
          </cell>
          <cell r="F104" t="str">
            <v>Contratação Direta (CD)</v>
          </cell>
          <cell r="G104">
            <v>5142.8599999999997</v>
          </cell>
          <cell r="H104">
            <v>1</v>
          </cell>
          <cell r="I104">
            <v>0</v>
          </cell>
          <cell r="J104" t="str">
            <v>Ex-Post</v>
          </cell>
          <cell r="K104">
            <v>0</v>
          </cell>
          <cell r="L104">
            <v>90</v>
          </cell>
          <cell r="N104" t="str">
            <v>Capacitação</v>
          </cell>
        </row>
        <row r="105">
          <cell r="D105" t="str">
            <v>3.3.2.2</v>
          </cell>
          <cell r="E105" t="str">
            <v>Visita técnica para utilização das Nfes como preço de referência</v>
          </cell>
          <cell r="F105" t="str">
            <v>Contratação Direta (CD)</v>
          </cell>
          <cell r="G105">
            <v>8571.43</v>
          </cell>
          <cell r="H105">
            <v>1</v>
          </cell>
          <cell r="I105">
            <v>0</v>
          </cell>
          <cell r="J105" t="str">
            <v>Ex-Post</v>
          </cell>
          <cell r="K105">
            <v>0</v>
          </cell>
          <cell r="L105">
            <v>90</v>
          </cell>
          <cell r="N105" t="str">
            <v>Capacitação</v>
          </cell>
        </row>
        <row r="106">
          <cell r="D106" t="str">
            <v>3.5.1.2</v>
          </cell>
          <cell r="E106" t="str">
            <v>Viagens técnicas para conhecimento</v>
          </cell>
          <cell r="F106" t="str">
            <v>Contratação Direta (CD)</v>
          </cell>
          <cell r="G106">
            <v>18857.14</v>
          </cell>
          <cell r="H106">
            <v>1</v>
          </cell>
          <cell r="I106">
            <v>0</v>
          </cell>
          <cell r="J106" t="str">
            <v>Ex-Post</v>
          </cell>
          <cell r="K106">
            <v>0</v>
          </cell>
          <cell r="L106">
            <v>90</v>
          </cell>
          <cell r="N106" t="str">
            <v>Capacitação</v>
          </cell>
        </row>
        <row r="107">
          <cell r="D107" t="str">
            <v>4.1.1.4</v>
          </cell>
          <cell r="E107" t="str">
            <v xml:space="preserve">Seminários, Fóruns e eventos envolvendo disseminação de conhecimento na aréa de gestão fazendária  </v>
          </cell>
          <cell r="F107" t="str">
            <v>Contratação Direta (CD)</v>
          </cell>
          <cell r="G107">
            <v>28571.43</v>
          </cell>
          <cell r="H107">
            <v>1</v>
          </cell>
          <cell r="I107">
            <v>0</v>
          </cell>
          <cell r="J107" t="str">
            <v>Ex-Post</v>
          </cell>
          <cell r="K107">
            <v>0</v>
          </cell>
          <cell r="L107">
            <v>90</v>
          </cell>
          <cell r="N107" t="str">
            <v>Capacitação</v>
          </cell>
        </row>
        <row r="108">
          <cell r="D108" t="str">
            <v>4.1.1.3</v>
          </cell>
          <cell r="E108" t="str">
            <v>(A1A) Participação das reuniões da COGEF e workshops convocados pelo BID</v>
          </cell>
          <cell r="F108" t="str">
            <v>Contratação Direta (CD)</v>
          </cell>
          <cell r="G108">
            <v>22857.14</v>
          </cell>
          <cell r="H108">
            <v>1</v>
          </cell>
          <cell r="I108">
            <v>0</v>
          </cell>
          <cell r="J108" t="str">
            <v>Ex-Post</v>
          </cell>
          <cell r="K108">
            <v>0</v>
          </cell>
          <cell r="L108">
            <v>90</v>
          </cell>
          <cell r="N108" t="str">
            <v>Capacitação</v>
          </cell>
        </row>
        <row r="109">
          <cell r="D109" t="str">
            <v>4.1.1.2</v>
          </cell>
          <cell r="E109" t="str">
            <v>(A1C) Visitas técnicas para benchmarking</v>
          </cell>
          <cell r="F109" t="str">
            <v>Contratação Direta (CD)</v>
          </cell>
          <cell r="G109">
            <v>5714.29</v>
          </cell>
          <cell r="H109">
            <v>1</v>
          </cell>
          <cell r="I109">
            <v>0</v>
          </cell>
          <cell r="J109" t="str">
            <v>Ex-Post</v>
          </cell>
          <cell r="K109">
            <v>0</v>
          </cell>
          <cell r="L109">
            <v>90</v>
          </cell>
          <cell r="N109" t="str">
            <v>Capacitação</v>
          </cell>
        </row>
        <row r="110">
          <cell r="D110" t="str">
            <v>3.4.1.3</v>
          </cell>
          <cell r="E110" t="str">
            <v>Viagens técnicas para conhecer outros modelos</v>
          </cell>
          <cell r="F110" t="str">
            <v>Contratação Direta (CD)</v>
          </cell>
          <cell r="G110">
            <v>6857.14</v>
          </cell>
          <cell r="H110">
            <v>1</v>
          </cell>
          <cell r="I110">
            <v>0</v>
          </cell>
          <cell r="J110" t="str">
            <v>Ex-Post</v>
          </cell>
          <cell r="K110">
            <v>0</v>
          </cell>
          <cell r="L110">
            <v>90</v>
          </cell>
          <cell r="N110" t="str">
            <v>Capacitação</v>
          </cell>
        </row>
        <row r="111">
          <cell r="D111" t="str">
            <v>1.1.2.3</v>
          </cell>
          <cell r="E111" t="str">
            <v>Certificação em gestão de projetos</v>
          </cell>
          <cell r="F111" t="str">
            <v>Contratação Direta (CD)</v>
          </cell>
          <cell r="G111">
            <v>11428.57</v>
          </cell>
          <cell r="H111">
            <v>1</v>
          </cell>
          <cell r="I111">
            <v>0</v>
          </cell>
          <cell r="J111" t="str">
            <v>Ex-Post</v>
          </cell>
          <cell r="K111">
            <v>43862</v>
          </cell>
          <cell r="L111">
            <v>43952</v>
          </cell>
          <cell r="N111" t="str">
            <v>Capacitação</v>
          </cell>
        </row>
        <row r="112">
          <cell r="D112" t="str">
            <v>1.1.3.1</v>
          </cell>
          <cell r="E112" t="str">
            <v>Capacitação dos RH envolvidos nos procedimentos de Governança</v>
          </cell>
          <cell r="F112" t="str">
            <v>Contratação Direta (CD)</v>
          </cell>
          <cell r="G112">
            <v>24000</v>
          </cell>
          <cell r="H112">
            <v>1</v>
          </cell>
          <cell r="I112">
            <v>0</v>
          </cell>
          <cell r="J112" t="str">
            <v>Ex-Post</v>
          </cell>
          <cell r="K112">
            <v>44228</v>
          </cell>
          <cell r="L112">
            <v>44318</v>
          </cell>
          <cell r="N112" t="str">
            <v>Capacitação</v>
          </cell>
        </row>
        <row r="113">
          <cell r="D113" t="str">
            <v>1.2.1.5</v>
          </cell>
          <cell r="E113" t="str">
            <v>Capacitação em processos administrativos</v>
          </cell>
          <cell r="F113" t="str">
            <v>Contratação Direta (CD)</v>
          </cell>
          <cell r="G113">
            <v>571428.56999999995</v>
          </cell>
          <cell r="H113">
            <v>1</v>
          </cell>
          <cell r="I113">
            <v>0</v>
          </cell>
          <cell r="J113" t="str">
            <v>Ex-Post</v>
          </cell>
          <cell r="K113">
            <v>44228</v>
          </cell>
          <cell r="L113">
            <v>44318</v>
          </cell>
          <cell r="N113" t="str">
            <v>Capacitação</v>
          </cell>
        </row>
        <row r="114">
          <cell r="D114" t="str">
            <v>1.3.1.6</v>
          </cell>
          <cell r="E114" t="str">
            <v>Capacitação da equipe gestora em mapeamento de competências</v>
          </cell>
          <cell r="F114" t="str">
            <v>Contratação Direta (CD)</v>
          </cell>
          <cell r="G114">
            <v>42857.14</v>
          </cell>
          <cell r="H114">
            <v>1</v>
          </cell>
          <cell r="I114">
            <v>0</v>
          </cell>
          <cell r="J114" t="str">
            <v>Ex-Post</v>
          </cell>
          <cell r="K114">
            <v>44228</v>
          </cell>
          <cell r="L114">
            <v>44318</v>
          </cell>
          <cell r="N114" t="str">
            <v>Capacitação</v>
          </cell>
        </row>
        <row r="115">
          <cell r="D115" t="str">
            <v>1.4.1.5</v>
          </cell>
          <cell r="E115" t="str">
            <v>Capacitação para PDTI</v>
          </cell>
          <cell r="F115" t="str">
            <v>Contratação Direta (CD)</v>
          </cell>
          <cell r="G115">
            <v>20000</v>
          </cell>
          <cell r="H115">
            <v>1</v>
          </cell>
          <cell r="I115">
            <v>0</v>
          </cell>
          <cell r="J115" t="str">
            <v>Ex-Post</v>
          </cell>
          <cell r="K115">
            <v>44228</v>
          </cell>
          <cell r="L115">
            <v>44318</v>
          </cell>
          <cell r="N115" t="str">
            <v>Capacitação</v>
          </cell>
        </row>
        <row r="116">
          <cell r="D116" t="str">
            <v>1.4.2.17</v>
          </cell>
          <cell r="E116" t="str">
            <v>Capacitação em ferramentas tecnológicas</v>
          </cell>
          <cell r="F116" t="str">
            <v>Contratação Direta (CD)</v>
          </cell>
          <cell r="G116">
            <v>285714.28999999998</v>
          </cell>
          <cell r="H116">
            <v>1</v>
          </cell>
          <cell r="I116">
            <v>0</v>
          </cell>
          <cell r="J116" t="str">
            <v>Ex-Post</v>
          </cell>
          <cell r="K116">
            <v>0</v>
          </cell>
          <cell r="L116">
            <v>90</v>
          </cell>
          <cell r="N116" t="str">
            <v>Capacitação</v>
          </cell>
        </row>
        <row r="117">
          <cell r="D117" t="str">
            <v>1.4.2.18</v>
          </cell>
          <cell r="E117" t="str">
            <v>Capacitação em metodologias de desenvolvimento de sistemas</v>
          </cell>
          <cell r="F117" t="str">
            <v>Contratação Direta (CD)</v>
          </cell>
          <cell r="G117">
            <v>285714.28999999998</v>
          </cell>
          <cell r="H117">
            <v>1</v>
          </cell>
          <cell r="I117">
            <v>0</v>
          </cell>
          <cell r="J117" t="str">
            <v>Ex-Post</v>
          </cell>
          <cell r="K117">
            <v>0</v>
          </cell>
          <cell r="L117">
            <v>90</v>
          </cell>
          <cell r="N117" t="str">
            <v>Capacitação</v>
          </cell>
        </row>
        <row r="118">
          <cell r="D118" t="str">
            <v>1.5.1.11</v>
          </cell>
          <cell r="E118" t="str">
            <v>Três Linhas de Defesa</v>
          </cell>
          <cell r="F118" t="str">
            <v>Contratação Direta (CD)</v>
          </cell>
          <cell r="G118">
            <v>45714.29</v>
          </cell>
          <cell r="H118">
            <v>1</v>
          </cell>
          <cell r="I118">
            <v>0</v>
          </cell>
          <cell r="J118" t="str">
            <v>Ex-Post</v>
          </cell>
          <cell r="K118">
            <v>43618</v>
          </cell>
          <cell r="L118">
            <v>43708</v>
          </cell>
          <cell r="N118" t="str">
            <v>Capacitação</v>
          </cell>
        </row>
        <row r="119">
          <cell r="D119" t="str">
            <v>1.5.1.12</v>
          </cell>
          <cell r="E119" t="str">
            <v>ERM</v>
          </cell>
          <cell r="F119" t="str">
            <v>Contratação Direta (CD)</v>
          </cell>
          <cell r="G119">
            <v>43885.71</v>
          </cell>
          <cell r="H119">
            <v>1</v>
          </cell>
          <cell r="I119">
            <v>0</v>
          </cell>
          <cell r="J119" t="str">
            <v>Ex-Post</v>
          </cell>
          <cell r="K119">
            <v>43618</v>
          </cell>
          <cell r="L119">
            <v>43708</v>
          </cell>
          <cell r="N119" t="str">
            <v>Capacitação</v>
          </cell>
        </row>
        <row r="120">
          <cell r="D120" t="str">
            <v>1.5.1.13</v>
          </cell>
          <cell r="E120" t="str">
            <v>COSO</v>
          </cell>
          <cell r="F120" t="str">
            <v>Contratação Direta (CD)</v>
          </cell>
          <cell r="G120">
            <v>91428.57</v>
          </cell>
          <cell r="H120">
            <v>1</v>
          </cell>
          <cell r="I120">
            <v>0</v>
          </cell>
          <cell r="J120" t="str">
            <v>Ex-Post</v>
          </cell>
          <cell r="K120">
            <v>43618</v>
          </cell>
          <cell r="L120">
            <v>43708</v>
          </cell>
          <cell r="N120" t="str">
            <v>Capacitação</v>
          </cell>
        </row>
        <row r="121">
          <cell r="E121" t="str">
            <v>Curso AUDIT I, II e TI (Ênfase em Órgãos Públicos)</v>
          </cell>
          <cell r="F121" t="str">
            <v>Contratação Direta (CD)</v>
          </cell>
          <cell r="G121">
            <v>129462.86</v>
          </cell>
          <cell r="H121">
            <v>1</v>
          </cell>
          <cell r="I121">
            <v>0</v>
          </cell>
          <cell r="J121" t="str">
            <v>Ex-Post</v>
          </cell>
          <cell r="K121">
            <v>43618</v>
          </cell>
          <cell r="L121">
            <v>43708</v>
          </cell>
          <cell r="N121" t="str">
            <v>Capacitação</v>
          </cell>
        </row>
        <row r="122">
          <cell r="D122" t="str">
            <v>1.5.1.14</v>
          </cell>
          <cell r="E122" t="str">
            <v>AUDIT I (Ênfase em Órgãos Públicos)</v>
          </cell>
          <cell r="F122" t="str">
            <v>Contratação Direta (CD)</v>
          </cell>
          <cell r="G122">
            <v>58514.29</v>
          </cell>
          <cell r="H122">
            <v>1</v>
          </cell>
          <cell r="I122">
            <v>0</v>
          </cell>
          <cell r="J122" t="str">
            <v>Ex-Post</v>
          </cell>
          <cell r="K122">
            <v>43618</v>
          </cell>
          <cell r="L122">
            <v>43708</v>
          </cell>
          <cell r="N122" t="str">
            <v>Capacitação</v>
          </cell>
        </row>
        <row r="123">
          <cell r="D123" t="str">
            <v>1.5.1.15</v>
          </cell>
          <cell r="E123" t="str">
            <v>AUDIT II (Ênfase em Órgãos Públicos)</v>
          </cell>
          <cell r="F123" t="str">
            <v>Contratação Direta (CD)</v>
          </cell>
          <cell r="G123">
            <v>62171.43</v>
          </cell>
          <cell r="H123">
            <v>1</v>
          </cell>
          <cell r="I123">
            <v>0</v>
          </cell>
          <cell r="J123" t="str">
            <v>Ex-Post</v>
          </cell>
          <cell r="K123">
            <v>43618</v>
          </cell>
          <cell r="L123">
            <v>43708</v>
          </cell>
          <cell r="N123" t="str">
            <v>Capacitação</v>
          </cell>
        </row>
        <row r="124">
          <cell r="D124" t="str">
            <v>1.5.1.16</v>
          </cell>
          <cell r="E124" t="str">
            <v>AUDIT TI</v>
          </cell>
          <cell r="F124" t="str">
            <v>Contratação Direta (CD)</v>
          </cell>
          <cell r="G124">
            <v>8777.14</v>
          </cell>
          <cell r="H124">
            <v>1</v>
          </cell>
          <cell r="I124">
            <v>0</v>
          </cell>
          <cell r="J124" t="str">
            <v>Ex-Post</v>
          </cell>
          <cell r="K124">
            <v>43618</v>
          </cell>
          <cell r="L124">
            <v>43708</v>
          </cell>
          <cell r="N124" t="str">
            <v>Capacitação</v>
          </cell>
        </row>
        <row r="125">
          <cell r="D125" t="str">
            <v>1.5.1.17</v>
          </cell>
          <cell r="E125" t="str">
            <v>REPORT</v>
          </cell>
          <cell r="F125" t="str">
            <v>Contratação Direta (CD)</v>
          </cell>
          <cell r="G125">
            <v>25600</v>
          </cell>
          <cell r="H125">
            <v>1</v>
          </cell>
          <cell r="I125">
            <v>0</v>
          </cell>
          <cell r="J125" t="str">
            <v>Ex-Post</v>
          </cell>
          <cell r="K125">
            <v>43618</v>
          </cell>
          <cell r="L125">
            <v>43708</v>
          </cell>
          <cell r="N125" t="str">
            <v>Capacitação</v>
          </cell>
        </row>
        <row r="126">
          <cell r="D126" t="str">
            <v>1.5.1.18</v>
          </cell>
          <cell r="E126" t="str">
            <v>Tools and Techniques – Nível Avançado</v>
          </cell>
          <cell r="F126" t="str">
            <v>Contratação Direta (CD)</v>
          </cell>
          <cell r="G126">
            <v>10285.709999999999</v>
          </cell>
          <cell r="H126">
            <v>1</v>
          </cell>
          <cell r="I126">
            <v>0</v>
          </cell>
          <cell r="J126" t="str">
            <v>Ex-Post</v>
          </cell>
          <cell r="K126">
            <v>43618</v>
          </cell>
          <cell r="L126">
            <v>43708</v>
          </cell>
          <cell r="N126" t="str">
            <v>Capacitação</v>
          </cell>
        </row>
        <row r="127">
          <cell r="D127" t="str">
            <v>1.5.1.19</v>
          </cell>
          <cell r="E127" t="str">
            <v>Formação Analista Data Warehouse</v>
          </cell>
          <cell r="F127" t="str">
            <v>Contratação Direta (CD)</v>
          </cell>
          <cell r="G127">
            <v>5428.57</v>
          </cell>
          <cell r="H127">
            <v>1</v>
          </cell>
          <cell r="I127">
            <v>0</v>
          </cell>
          <cell r="J127" t="str">
            <v>Ex-Post</v>
          </cell>
          <cell r="K127">
            <v>43618</v>
          </cell>
          <cell r="L127">
            <v>43708</v>
          </cell>
          <cell r="N127" t="str">
            <v>Capacitação</v>
          </cell>
        </row>
        <row r="128">
          <cell r="D128" t="str">
            <v>1.5.1.20</v>
          </cell>
          <cell r="E128" t="str">
            <v>Academia Data Science</v>
          </cell>
          <cell r="F128" t="str">
            <v>Contratação Direta (CD)</v>
          </cell>
          <cell r="G128">
            <v>7142.86</v>
          </cell>
          <cell r="H128">
            <v>1</v>
          </cell>
          <cell r="I128">
            <v>0</v>
          </cell>
          <cell r="J128" t="str">
            <v>Ex-Post</v>
          </cell>
          <cell r="K128">
            <v>43618</v>
          </cell>
          <cell r="L128">
            <v>43708</v>
          </cell>
          <cell r="N128" t="str">
            <v>Capacitação</v>
          </cell>
        </row>
        <row r="129">
          <cell r="E129" t="str">
            <v>Treinamento SAS: BI e Mineração de dados</v>
          </cell>
          <cell r="F129" t="str">
            <v>Contratação Direta (CD)</v>
          </cell>
          <cell r="G129">
            <v>36055.879999999997</v>
          </cell>
          <cell r="H129">
            <v>1</v>
          </cell>
          <cell r="I129">
            <v>0</v>
          </cell>
          <cell r="J129" t="str">
            <v>Ex-Post</v>
          </cell>
          <cell r="K129">
            <v>43618</v>
          </cell>
          <cell r="L129">
            <v>43708</v>
          </cell>
          <cell r="N129" t="str">
            <v>Capacitação</v>
          </cell>
        </row>
        <row r="130">
          <cell r="D130" t="str">
            <v>1.5.1.21</v>
          </cell>
          <cell r="E130" t="str">
            <v>SAS: Creating Business Intelligence for Your Organization: Fast Track</v>
          </cell>
          <cell r="F130" t="str">
            <v>Contratação Direta (CD)</v>
          </cell>
          <cell r="G130">
            <v>18285.71</v>
          </cell>
          <cell r="H130">
            <v>1</v>
          </cell>
          <cell r="I130">
            <v>0</v>
          </cell>
          <cell r="J130" t="str">
            <v>Ex-Post</v>
          </cell>
          <cell r="K130">
            <v>43618</v>
          </cell>
          <cell r="L130">
            <v>43708</v>
          </cell>
          <cell r="N130" t="str">
            <v>Capacitação</v>
          </cell>
        </row>
        <row r="131">
          <cell r="D131" t="str">
            <v>1.5.1.22</v>
          </cell>
          <cell r="E131" t="str">
            <v>SAS Business Intelligence Reporting: Fast Track</v>
          </cell>
          <cell r="F131" t="str">
            <v>Contratação Direta (CD)</v>
          </cell>
          <cell r="G131">
            <v>11885.71</v>
          </cell>
          <cell r="H131">
            <v>1</v>
          </cell>
          <cell r="I131">
            <v>0</v>
          </cell>
          <cell r="J131" t="str">
            <v>Ex-Post</v>
          </cell>
          <cell r="K131">
            <v>43618</v>
          </cell>
          <cell r="L131">
            <v>43708</v>
          </cell>
          <cell r="N131" t="str">
            <v>Capacitação</v>
          </cell>
        </row>
        <row r="132">
          <cell r="D132" t="str">
            <v>1.5.1.23</v>
          </cell>
          <cell r="E132" t="str">
            <v>Applied Analytics Using SAS Enterprise Miner</v>
          </cell>
          <cell r="F132" t="str">
            <v>Contratação Direta (CD)</v>
          </cell>
          <cell r="G132">
            <v>5884.46</v>
          </cell>
          <cell r="H132">
            <v>1</v>
          </cell>
          <cell r="I132">
            <v>0</v>
          </cell>
          <cell r="J132" t="str">
            <v>Ex-Post</v>
          </cell>
          <cell r="K132">
            <v>43618</v>
          </cell>
          <cell r="L132">
            <v>43708</v>
          </cell>
          <cell r="N132" t="str">
            <v>Capacitação</v>
          </cell>
        </row>
        <row r="133">
          <cell r="E133" t="str">
            <v>Certificação CIA (Certified Internal Auditor) 1, 2 e 3</v>
          </cell>
          <cell r="F133" t="str">
            <v>Contratação Direta (CD)</v>
          </cell>
          <cell r="G133">
            <v>152365.71000000002</v>
          </cell>
          <cell r="H133">
            <v>1</v>
          </cell>
          <cell r="I133">
            <v>0</v>
          </cell>
          <cell r="J133" t="str">
            <v>Ex-Post</v>
          </cell>
          <cell r="K133">
            <v>43618</v>
          </cell>
          <cell r="L133">
            <v>43708</v>
          </cell>
          <cell r="N133" t="str">
            <v>Capacitação</v>
          </cell>
        </row>
        <row r="134">
          <cell r="D134" t="str">
            <v>1.5.1.24</v>
          </cell>
          <cell r="E134" t="str">
            <v>CIA 1 – Certified Internal Auditor</v>
          </cell>
          <cell r="F134" t="str">
            <v>Contratação Direta (CD)</v>
          </cell>
          <cell r="G134">
            <v>33645.71</v>
          </cell>
          <cell r="H134">
            <v>1</v>
          </cell>
          <cell r="I134">
            <v>0</v>
          </cell>
          <cell r="J134" t="str">
            <v>Ex-Post</v>
          </cell>
          <cell r="K134">
            <v>43618</v>
          </cell>
          <cell r="L134">
            <v>43708</v>
          </cell>
          <cell r="N134" t="str">
            <v>Capacitação</v>
          </cell>
        </row>
        <row r="135">
          <cell r="D135" t="str">
            <v>1.5.1.25</v>
          </cell>
          <cell r="E135" t="str">
            <v>CIA 2 – Certified Internal Auditor</v>
          </cell>
          <cell r="F135" t="str">
            <v>Contratação Direta (CD)</v>
          </cell>
          <cell r="G135">
            <v>33645.71</v>
          </cell>
          <cell r="H135">
            <v>1</v>
          </cell>
          <cell r="I135">
            <v>0</v>
          </cell>
          <cell r="J135" t="str">
            <v>Ex-Post</v>
          </cell>
          <cell r="K135">
            <v>43618</v>
          </cell>
          <cell r="L135">
            <v>43708</v>
          </cell>
          <cell r="N135" t="str">
            <v>Capacitação</v>
          </cell>
        </row>
        <row r="136">
          <cell r="D136" t="str">
            <v>1.5.1.26</v>
          </cell>
          <cell r="E136" t="str">
            <v>CIA 3 – Certified Internal Auditor</v>
          </cell>
          <cell r="F136" t="str">
            <v>Contratação Direta (CD)</v>
          </cell>
          <cell r="G136">
            <v>33645.71</v>
          </cell>
          <cell r="H136">
            <v>1</v>
          </cell>
          <cell r="I136">
            <v>0</v>
          </cell>
          <cell r="J136" t="str">
            <v>Ex-Post</v>
          </cell>
          <cell r="K136">
            <v>43618</v>
          </cell>
          <cell r="L136">
            <v>43708</v>
          </cell>
          <cell r="N136" t="str">
            <v>Capacitação</v>
          </cell>
        </row>
        <row r="137">
          <cell r="D137" t="str">
            <v>1.5.1.27</v>
          </cell>
          <cell r="E137" t="str">
            <v>CIA 1 – Certified Internal Auditor</v>
          </cell>
          <cell r="F137" t="str">
            <v>Contratação Direta (CD)</v>
          </cell>
          <cell r="G137">
            <v>17142.86</v>
          </cell>
          <cell r="H137">
            <v>1</v>
          </cell>
          <cell r="I137">
            <v>0</v>
          </cell>
          <cell r="J137" t="str">
            <v>Ex-Post</v>
          </cell>
          <cell r="K137">
            <v>43618</v>
          </cell>
          <cell r="L137">
            <v>43708</v>
          </cell>
          <cell r="N137" t="str">
            <v>Capacitação</v>
          </cell>
        </row>
        <row r="138">
          <cell r="D138" t="str">
            <v>1.5.1.28</v>
          </cell>
          <cell r="E138" t="str">
            <v>CIA 2 – Certified Internal Auditor</v>
          </cell>
          <cell r="F138" t="str">
            <v>Contratação Direta (CD)</v>
          </cell>
          <cell r="G138">
            <v>17142.86</v>
          </cell>
          <cell r="H138">
            <v>1</v>
          </cell>
          <cell r="I138">
            <v>0</v>
          </cell>
          <cell r="J138" t="str">
            <v>Ex-Post</v>
          </cell>
          <cell r="K138">
            <v>43618</v>
          </cell>
          <cell r="L138">
            <v>43708</v>
          </cell>
          <cell r="N138" t="str">
            <v>Capacitação</v>
          </cell>
        </row>
        <row r="139">
          <cell r="D139" t="str">
            <v>1.5.1.29</v>
          </cell>
          <cell r="E139" t="str">
            <v>CIA 3 – Certified Internal Auditor</v>
          </cell>
          <cell r="F139" t="str">
            <v>Contratação Direta (CD)</v>
          </cell>
          <cell r="G139">
            <v>17142.86</v>
          </cell>
          <cell r="H139">
            <v>1</v>
          </cell>
          <cell r="K139">
            <v>43618</v>
          </cell>
          <cell r="L139">
            <v>43708</v>
          </cell>
          <cell r="N139" t="str">
            <v>Capacitação</v>
          </cell>
        </row>
        <row r="140">
          <cell r="E140" t="str">
            <v>Certificação CCSA - Certification Control Self-Assessment</v>
          </cell>
          <cell r="F140" t="str">
            <v>Contratação Direta (CD)</v>
          </cell>
          <cell r="G140">
            <v>39405.72</v>
          </cell>
          <cell r="H140">
            <v>1</v>
          </cell>
          <cell r="I140">
            <v>0</v>
          </cell>
          <cell r="J140" t="str">
            <v>Ex-Post</v>
          </cell>
          <cell r="K140">
            <v>43618</v>
          </cell>
          <cell r="L140">
            <v>43708</v>
          </cell>
          <cell r="N140" t="str">
            <v>Capacitação</v>
          </cell>
        </row>
        <row r="141">
          <cell r="D141" t="str">
            <v>1.5.1.30</v>
          </cell>
          <cell r="E141" t="str">
            <v>CCSA - Certification Control Self-Assessment</v>
          </cell>
          <cell r="G141">
            <v>21394.29</v>
          </cell>
          <cell r="H141">
            <v>1</v>
          </cell>
          <cell r="I141">
            <v>0</v>
          </cell>
          <cell r="J141" t="str">
            <v>Ex-Post</v>
          </cell>
          <cell r="K141">
            <v>43618</v>
          </cell>
          <cell r="L141">
            <v>43708</v>
          </cell>
          <cell r="N141" t="str">
            <v>Capacitação</v>
          </cell>
        </row>
        <row r="142">
          <cell r="D142" t="str">
            <v>1.5.1.31</v>
          </cell>
          <cell r="E142" t="str">
            <v>CCSA - Certification Control Self-Assessment</v>
          </cell>
          <cell r="G142">
            <v>11428.57</v>
          </cell>
          <cell r="H142">
            <v>1</v>
          </cell>
          <cell r="I142">
            <v>0</v>
          </cell>
          <cell r="J142" t="str">
            <v>Ex-Post</v>
          </cell>
          <cell r="K142">
            <v>43618</v>
          </cell>
          <cell r="L142">
            <v>43708</v>
          </cell>
          <cell r="N142" t="str">
            <v>Capacitação</v>
          </cell>
        </row>
        <row r="143">
          <cell r="D143" t="str">
            <v>1.5.1.32</v>
          </cell>
          <cell r="E143" t="str">
            <v>AAC – Autoavaliação de Controles (Control Self-Assessment)</v>
          </cell>
          <cell r="G143">
            <v>6582.86</v>
          </cell>
          <cell r="H143">
            <v>1</v>
          </cell>
          <cell r="I143">
            <v>0</v>
          </cell>
          <cell r="J143" t="str">
            <v>Ex-Post</v>
          </cell>
          <cell r="K143">
            <v>43618</v>
          </cell>
          <cell r="L143">
            <v>43708</v>
          </cell>
          <cell r="N143" t="str">
            <v>Capacitação</v>
          </cell>
        </row>
        <row r="144">
          <cell r="D144" t="str">
            <v>1.5.1.33</v>
          </cell>
          <cell r="E144" t="str">
            <v>Treinamento - Sistema de Automação de Auditoria</v>
          </cell>
          <cell r="F144" t="str">
            <v>Contratação Direta (CD)</v>
          </cell>
          <cell r="G144">
            <v>68571.429999999993</v>
          </cell>
          <cell r="H144">
            <v>1</v>
          </cell>
          <cell r="I144">
            <v>0</v>
          </cell>
          <cell r="J144" t="str">
            <v>Ex-Post</v>
          </cell>
          <cell r="K144">
            <v>43618</v>
          </cell>
          <cell r="L144">
            <v>43708</v>
          </cell>
          <cell r="N144" t="str">
            <v>Capacitação</v>
          </cell>
        </row>
        <row r="145">
          <cell r="D145" t="str">
            <v>1.5.1.34</v>
          </cell>
          <cell r="E145" t="str">
            <v>CGAP – Certified Government Auditing Professional</v>
          </cell>
          <cell r="F145" t="str">
            <v>Contratação Direta (CD)</v>
          </cell>
          <cell r="G145">
            <v>22857.14</v>
          </cell>
          <cell r="H145">
            <v>1</v>
          </cell>
          <cell r="I145">
            <v>0</v>
          </cell>
          <cell r="J145" t="str">
            <v>Ex-Post</v>
          </cell>
          <cell r="K145">
            <v>43618</v>
          </cell>
          <cell r="L145">
            <v>43708</v>
          </cell>
          <cell r="N145" t="str">
            <v>Capacitação</v>
          </cell>
        </row>
        <row r="146">
          <cell r="D146" t="str">
            <v>1.5.1.35</v>
          </cell>
          <cell r="E146" t="str">
            <v>CRMA – Certification in Risk Management Assurance</v>
          </cell>
          <cell r="F146" t="str">
            <v>Contratação Direta (CD)</v>
          </cell>
          <cell r="G146">
            <v>22857.14</v>
          </cell>
          <cell r="H146">
            <v>1</v>
          </cell>
          <cell r="I146">
            <v>0</v>
          </cell>
          <cell r="J146" t="str">
            <v>Ex-Post</v>
          </cell>
          <cell r="K146">
            <v>43618</v>
          </cell>
          <cell r="L146">
            <v>43708</v>
          </cell>
          <cell r="N146" t="str">
            <v>Capacitação</v>
          </cell>
        </row>
        <row r="147">
          <cell r="D147" t="str">
            <v>2.2.3.3</v>
          </cell>
          <cell r="E147" t="str">
            <v>Treinamento em Comercio Exterior</v>
          </cell>
          <cell r="F147" t="str">
            <v>Contratação Direta (CD)</v>
          </cell>
          <cell r="G147">
            <v>11428.57</v>
          </cell>
          <cell r="H147">
            <v>1</v>
          </cell>
          <cell r="I147">
            <v>0</v>
          </cell>
          <cell r="J147" t="str">
            <v>Ex-Post</v>
          </cell>
          <cell r="K147">
            <v>44228</v>
          </cell>
          <cell r="L147">
            <v>44318</v>
          </cell>
          <cell r="N147" t="str">
            <v>Capacitação</v>
          </cell>
        </row>
        <row r="148">
          <cell r="D148" t="str">
            <v>2.2.1.2</v>
          </cell>
          <cell r="E148" t="str">
            <v>Instrumento de fiscalização (malha, e etc)</v>
          </cell>
          <cell r="F148" t="str">
            <v>Contratação Direta (CD)</v>
          </cell>
          <cell r="G148">
            <v>17142.86</v>
          </cell>
          <cell r="H148">
            <v>1</v>
          </cell>
          <cell r="I148">
            <v>0</v>
          </cell>
          <cell r="J148" t="str">
            <v>Ex-Post</v>
          </cell>
          <cell r="K148">
            <v>43497</v>
          </cell>
          <cell r="L148">
            <v>43587</v>
          </cell>
          <cell r="N148" t="str">
            <v>Capacitação</v>
          </cell>
        </row>
        <row r="149">
          <cell r="D149" t="str">
            <v>2.2.2.2</v>
          </cell>
          <cell r="E149" t="str">
            <v>Planejamento da Acao Fiscal</v>
          </cell>
          <cell r="F149" t="str">
            <v>Contratação Direta (CD)</v>
          </cell>
          <cell r="G149">
            <v>5714.29</v>
          </cell>
          <cell r="H149">
            <v>1</v>
          </cell>
          <cell r="I149">
            <v>0</v>
          </cell>
          <cell r="J149" t="str">
            <v>Ex-Post</v>
          </cell>
          <cell r="K149">
            <v>43617</v>
          </cell>
          <cell r="L149">
            <v>43707</v>
          </cell>
          <cell r="N149" t="str">
            <v>Capacitação</v>
          </cell>
        </row>
        <row r="150">
          <cell r="D150" t="str">
            <v>2.2.2.3</v>
          </cell>
          <cell r="E150" t="str">
            <v>Moniotoramento de contribuintes</v>
          </cell>
          <cell r="F150" t="str">
            <v>Contratação Direta (CD)</v>
          </cell>
          <cell r="G150">
            <v>5714.29</v>
          </cell>
          <cell r="H150">
            <v>1</v>
          </cell>
          <cell r="I150">
            <v>0</v>
          </cell>
          <cell r="J150" t="str">
            <v>Ex-Post</v>
          </cell>
          <cell r="K150">
            <v>43617</v>
          </cell>
          <cell r="L150">
            <v>43707</v>
          </cell>
          <cell r="N150" t="str">
            <v>Capacitação</v>
          </cell>
        </row>
        <row r="151">
          <cell r="D151" t="str">
            <v>2.2.4.4</v>
          </cell>
          <cell r="E151" t="str">
            <v>Capacitação para trabalhar com Big Data</v>
          </cell>
          <cell r="F151" t="str">
            <v>Contratação Direta (CD)</v>
          </cell>
          <cell r="G151">
            <v>11428.57</v>
          </cell>
          <cell r="H151">
            <v>1</v>
          </cell>
          <cell r="I151">
            <v>0</v>
          </cell>
          <cell r="J151" t="str">
            <v>Ex-Post</v>
          </cell>
          <cell r="K151">
            <v>0</v>
          </cell>
          <cell r="L151">
            <v>90</v>
          </cell>
          <cell r="N151" t="str">
            <v>Capacitação</v>
          </cell>
        </row>
        <row r="152">
          <cell r="D152" t="str">
            <v>2.3.1.5</v>
          </cell>
          <cell r="E152" t="str">
            <v>Capacitação em sistema de processo eletrônico</v>
          </cell>
          <cell r="F152" t="str">
            <v>Contratação Direta (CD)</v>
          </cell>
          <cell r="G152">
            <v>11428.57</v>
          </cell>
          <cell r="H152">
            <v>1</v>
          </cell>
          <cell r="I152">
            <v>0</v>
          </cell>
          <cell r="J152" t="str">
            <v>Ex-Post</v>
          </cell>
          <cell r="K152">
            <v>44228</v>
          </cell>
          <cell r="L152">
            <v>44318</v>
          </cell>
          <cell r="N152" t="str">
            <v>Capacitação</v>
          </cell>
        </row>
        <row r="153">
          <cell r="D153" t="str">
            <v>2.4.1.3</v>
          </cell>
          <cell r="E153" t="str">
            <v>Capacitação em AI para atendimento eletrônico ao contribuinte</v>
          </cell>
          <cell r="F153" t="str">
            <v>Contratação Direta (CD)</v>
          </cell>
          <cell r="G153">
            <v>28571.43</v>
          </cell>
          <cell r="H153">
            <v>1</v>
          </cell>
          <cell r="I153">
            <v>0</v>
          </cell>
          <cell r="J153" t="str">
            <v>Ex-Post</v>
          </cell>
          <cell r="K153">
            <v>43862</v>
          </cell>
          <cell r="L153">
            <v>43952</v>
          </cell>
          <cell r="N153" t="str">
            <v>Capacitação</v>
          </cell>
        </row>
        <row r="154">
          <cell r="D154" t="str">
            <v>2.5.1.4</v>
          </cell>
          <cell r="E154" t="str">
            <v xml:space="preserve">Capacitação da equipe de cobrança e arrecadação </v>
          </cell>
          <cell r="F154" t="str">
            <v>Contratação Direta (CD)</v>
          </cell>
          <cell r="G154">
            <v>22857.14</v>
          </cell>
          <cell r="H154">
            <v>1</v>
          </cell>
          <cell r="I154">
            <v>0</v>
          </cell>
          <cell r="J154" t="str">
            <v>Ex-Post</v>
          </cell>
          <cell r="K154">
            <v>43497</v>
          </cell>
          <cell r="L154">
            <v>43587</v>
          </cell>
          <cell r="N154" t="str">
            <v>Capacitação</v>
          </cell>
        </row>
        <row r="155">
          <cell r="D155" t="str">
            <v>3.1.1.3</v>
          </cell>
          <cell r="E155" t="str">
            <v>Capacitação em planejamento público</v>
          </cell>
          <cell r="F155" t="str">
            <v>Contratação Direta (CD)</v>
          </cell>
          <cell r="G155">
            <v>42857.14</v>
          </cell>
          <cell r="H155">
            <v>1</v>
          </cell>
          <cell r="I155">
            <v>0</v>
          </cell>
          <cell r="J155" t="str">
            <v>Ex-Post</v>
          </cell>
          <cell r="K155">
            <v>44593</v>
          </cell>
          <cell r="L155">
            <v>44683</v>
          </cell>
          <cell r="N155" t="str">
            <v>Capacitação</v>
          </cell>
        </row>
        <row r="156">
          <cell r="D156" t="str">
            <v>3.1.1.4</v>
          </cell>
          <cell r="E156" t="str">
            <v xml:space="preserve">Capacitação em orçamento público </v>
          </cell>
          <cell r="F156" t="str">
            <v>Contratação Direta (CD)</v>
          </cell>
          <cell r="G156">
            <v>42857.14</v>
          </cell>
          <cell r="H156">
            <v>1</v>
          </cell>
          <cell r="I156">
            <v>0</v>
          </cell>
          <cell r="J156" t="str">
            <v>Ex-Post</v>
          </cell>
          <cell r="K156">
            <v>43881</v>
          </cell>
          <cell r="L156">
            <v>43971</v>
          </cell>
          <cell r="N156" t="str">
            <v>Capacitação</v>
          </cell>
        </row>
        <row r="157">
          <cell r="D157" t="str">
            <v>3.2.1.3</v>
          </cell>
          <cell r="E157" t="str">
            <v xml:space="preserve">Capacitação da equipe no novo modelo de Programação e Execução Financeira </v>
          </cell>
          <cell r="F157" t="str">
            <v>Contratação Direta (CD)</v>
          </cell>
          <cell r="G157">
            <v>57142.86</v>
          </cell>
          <cell r="H157">
            <v>1</v>
          </cell>
          <cell r="I157">
            <v>0</v>
          </cell>
          <cell r="J157" t="str">
            <v>Ex-Post</v>
          </cell>
          <cell r="K157">
            <v>43617</v>
          </cell>
          <cell r="L157">
            <v>43707</v>
          </cell>
          <cell r="N157" t="str">
            <v>Capacitação</v>
          </cell>
        </row>
        <row r="158">
          <cell r="D158" t="str">
            <v>3.2.2.2</v>
          </cell>
          <cell r="E158" t="str">
            <v>Certificação Profissional ANBIMA - Série 20</v>
          </cell>
          <cell r="F158" t="str">
            <v>Contratação Direta (CD)</v>
          </cell>
          <cell r="G158">
            <v>2857.14</v>
          </cell>
          <cell r="H158">
            <v>1</v>
          </cell>
          <cell r="I158">
            <v>0</v>
          </cell>
          <cell r="J158" t="str">
            <v>Ex-Post</v>
          </cell>
          <cell r="K158">
            <v>44228</v>
          </cell>
          <cell r="L158">
            <v>44318</v>
          </cell>
          <cell r="N158" t="str">
            <v>Capacitação</v>
          </cell>
        </row>
        <row r="159">
          <cell r="D159" t="str">
            <v>3.3.1.2</v>
          </cell>
          <cell r="E159" t="str">
            <v>Capacitação dos servidores do setor de compras de todos órgãos estaduais</v>
          </cell>
          <cell r="F159" t="str">
            <v>Contratação Direta (CD)</v>
          </cell>
          <cell r="G159">
            <v>12857.14</v>
          </cell>
          <cell r="H159">
            <v>1</v>
          </cell>
          <cell r="I159">
            <v>0</v>
          </cell>
          <cell r="J159" t="str">
            <v>Ex-Post</v>
          </cell>
          <cell r="K159">
            <v>44228</v>
          </cell>
          <cell r="L159">
            <v>44318</v>
          </cell>
          <cell r="N159" t="str">
            <v>Capacitação</v>
          </cell>
        </row>
        <row r="160">
          <cell r="D160" t="str">
            <v>3.5.1.3</v>
          </cell>
          <cell r="E160" t="str">
            <v>Capacitação e disseminação da cultura de custos, visando instrumentalizar servidores públicos para a utilização intensiva de dados de custos no suporte à decisão</v>
          </cell>
          <cell r="F160" t="str">
            <v>Contratação Direta (CD)</v>
          </cell>
          <cell r="G160">
            <v>5228.57</v>
          </cell>
          <cell r="H160">
            <v>1</v>
          </cell>
          <cell r="I160">
            <v>0</v>
          </cell>
          <cell r="J160" t="str">
            <v>Ex-Post</v>
          </cell>
          <cell r="K160">
            <v>44228</v>
          </cell>
          <cell r="L160">
            <v>44318</v>
          </cell>
          <cell r="N160" t="str">
            <v>Capacitação</v>
          </cell>
        </row>
        <row r="161">
          <cell r="D161" t="str">
            <v>3.5.1.4</v>
          </cell>
          <cell r="E161" t="str">
            <v>Curso para utilização de ferramenta para visualização de dados</v>
          </cell>
          <cell r="F161" t="str">
            <v>Contratação Direta (CD)</v>
          </cell>
          <cell r="G161">
            <v>8571.43</v>
          </cell>
          <cell r="H161">
            <v>1</v>
          </cell>
          <cell r="I161">
            <v>0</v>
          </cell>
          <cell r="J161" t="str">
            <v>Ex-Post</v>
          </cell>
          <cell r="K161">
            <v>44228</v>
          </cell>
          <cell r="L161">
            <v>44318</v>
          </cell>
          <cell r="N161" t="str">
            <v>Capacitação</v>
          </cell>
        </row>
        <row r="162">
          <cell r="D162" t="str">
            <v>2.1.1.4</v>
          </cell>
          <cell r="E162" t="str">
            <v>Capacitação em legislação, benefícios e gastos tributários</v>
          </cell>
          <cell r="F162" t="str">
            <v>Contratação Direta (CD)</v>
          </cell>
          <cell r="G162">
            <v>18714.29</v>
          </cell>
          <cell r="H162">
            <v>1</v>
          </cell>
          <cell r="I162">
            <v>0</v>
          </cell>
          <cell r="J162" t="str">
            <v>Ex-Post</v>
          </cell>
          <cell r="K162">
            <v>43617</v>
          </cell>
          <cell r="L162">
            <v>43707</v>
          </cell>
          <cell r="N162" t="str">
            <v>Capacitação</v>
          </cell>
        </row>
        <row r="163">
          <cell r="D163" t="str">
            <v>2.2.1.3</v>
          </cell>
          <cell r="E163" t="str">
            <v>Planejamento da Ação Fiscal- cons individual</v>
          </cell>
          <cell r="F163" t="str">
            <v xml:space="preserve">Comparação de Qualificações (3 CV) </v>
          </cell>
          <cell r="G163">
            <v>57142.86</v>
          </cell>
          <cell r="H163">
            <v>1</v>
          </cell>
          <cell r="I163">
            <v>0</v>
          </cell>
          <cell r="J163" t="str">
            <v>Ex-Post</v>
          </cell>
          <cell r="K163">
            <v>43497</v>
          </cell>
          <cell r="L163">
            <v>43587</v>
          </cell>
          <cell r="N163" t="str">
            <v>14464-Consultor Individual</v>
          </cell>
        </row>
        <row r="164">
          <cell r="D164" t="str">
            <v>4.1.1.1</v>
          </cell>
          <cell r="E164" t="str">
            <v>(A1B) Elaboração e revisão de editais e termos de referência para as contratações e aquisições</v>
          </cell>
          <cell r="F164" t="str">
            <v xml:space="preserve">Comparação de Qualificações (3 CV) </v>
          </cell>
          <cell r="G164">
            <v>71428.570000000007</v>
          </cell>
          <cell r="H164">
            <v>1</v>
          </cell>
          <cell r="I164">
            <v>0</v>
          </cell>
          <cell r="J164" t="str">
            <v>Ex-Post</v>
          </cell>
          <cell r="K164">
            <v>43497</v>
          </cell>
          <cell r="L164">
            <v>43587</v>
          </cell>
          <cell r="N164" t="str">
            <v>14464-Consultor Individual</v>
          </cell>
        </row>
        <row r="165">
          <cell r="D165" t="str">
            <v>4.1.2.1</v>
          </cell>
          <cell r="E165" t="str">
            <v>Pesquisas para indicadores de resultados</v>
          </cell>
          <cell r="F165" t="str">
            <v xml:space="preserve">Comparação de Qualificações (3 CV) </v>
          </cell>
          <cell r="G165">
            <v>128571.43</v>
          </cell>
          <cell r="H165">
            <v>1</v>
          </cell>
          <cell r="I165">
            <v>0</v>
          </cell>
          <cell r="J165" t="str">
            <v>Ex-Post</v>
          </cell>
          <cell r="K165">
            <v>0</v>
          </cell>
          <cell r="L165">
            <v>90</v>
          </cell>
          <cell r="N165" t="str">
            <v>14464-Consultor Individual</v>
          </cell>
        </row>
        <row r="166">
          <cell r="G166">
            <v>41266663.180000007</v>
          </cell>
          <cell r="K166" t="e">
            <v>#N/A</v>
          </cell>
        </row>
        <row r="167">
          <cell r="G167" t="b">
            <v>1</v>
          </cell>
          <cell r="K167" t="e">
            <v>#N/A</v>
          </cell>
        </row>
        <row r="172">
          <cell r="I172" t="str">
            <v>1.1.1</v>
          </cell>
          <cell r="J172">
            <v>128571.42000000001</v>
          </cell>
          <cell r="K172">
            <v>703999.99</v>
          </cell>
          <cell r="L172">
            <v>22175006.009999998</v>
          </cell>
        </row>
        <row r="173">
          <cell r="I173" t="str">
            <v>1.1.2</v>
          </cell>
          <cell r="J173">
            <v>551428.56999999995</v>
          </cell>
        </row>
        <row r="174">
          <cell r="I174" t="str">
            <v>1.1.3</v>
          </cell>
          <cell r="J174">
            <v>24000</v>
          </cell>
        </row>
        <row r="175">
          <cell r="I175" t="str">
            <v>1.2.1</v>
          </cell>
          <cell r="J175">
            <v>2914285.71</v>
          </cell>
          <cell r="K175">
            <v>2914285.71</v>
          </cell>
        </row>
        <row r="176">
          <cell r="I176" t="str">
            <v>1.3.1</v>
          </cell>
          <cell r="J176">
            <v>1774285.71</v>
          </cell>
          <cell r="K176">
            <v>3002857.1399999997</v>
          </cell>
        </row>
        <row r="177">
          <cell r="I177" t="str">
            <v>1.3.2</v>
          </cell>
          <cell r="J177">
            <v>85714.29</v>
          </cell>
        </row>
        <row r="178">
          <cell r="I178" t="str">
            <v>1.3.3</v>
          </cell>
          <cell r="J178">
            <v>1142857.1399999999</v>
          </cell>
        </row>
        <row r="179">
          <cell r="I179" t="str">
            <v>1.4.1</v>
          </cell>
          <cell r="J179">
            <v>909427.57</v>
          </cell>
          <cell r="K179">
            <v>13309430.149999999</v>
          </cell>
        </row>
        <row r="180">
          <cell r="I180" t="str">
            <v>1.4.2</v>
          </cell>
          <cell r="J180">
            <v>12400002.579999998</v>
          </cell>
        </row>
        <row r="181">
          <cell r="I181" t="str">
            <v>1.5.1</v>
          </cell>
          <cell r="J181">
            <v>2027175.87</v>
          </cell>
          <cell r="K181">
            <v>2244433.02</v>
          </cell>
        </row>
        <row r="182">
          <cell r="I182" t="str">
            <v>1.5.2</v>
          </cell>
          <cell r="J182">
            <v>217257.15</v>
          </cell>
        </row>
        <row r="183">
          <cell r="I183" t="str">
            <v>2.1.1</v>
          </cell>
          <cell r="J183">
            <v>173571.44</v>
          </cell>
          <cell r="K183">
            <v>566428.59</v>
          </cell>
          <cell r="L183">
            <v>11003857.18</v>
          </cell>
        </row>
        <row r="184">
          <cell r="I184" t="str">
            <v>2.1.2</v>
          </cell>
          <cell r="J184">
            <v>285714.28999999998</v>
          </cell>
        </row>
        <row r="185">
          <cell r="I185" t="str">
            <v>2.1.3</v>
          </cell>
          <cell r="J185">
            <v>107142.86</v>
          </cell>
        </row>
        <row r="186">
          <cell r="I186" t="str">
            <v>2.2.1</v>
          </cell>
          <cell r="J186">
            <v>1074571.43</v>
          </cell>
          <cell r="K186">
            <v>6697428.5899999999</v>
          </cell>
        </row>
        <row r="187">
          <cell r="I187" t="str">
            <v>2.2.2</v>
          </cell>
          <cell r="J187">
            <v>868571.44000000006</v>
          </cell>
        </row>
        <row r="188">
          <cell r="I188" t="str">
            <v>2.2.3</v>
          </cell>
          <cell r="J188">
            <v>314285.71999999997</v>
          </cell>
        </row>
        <row r="189">
          <cell r="I189" t="str">
            <v>2.2.4</v>
          </cell>
          <cell r="J189">
            <v>4440000</v>
          </cell>
        </row>
        <row r="190">
          <cell r="I190" t="str">
            <v>2.3.1</v>
          </cell>
          <cell r="J190">
            <v>1683428.57</v>
          </cell>
          <cell r="K190">
            <v>1683428.57</v>
          </cell>
        </row>
        <row r="191">
          <cell r="I191" t="str">
            <v>2.4.1</v>
          </cell>
          <cell r="J191">
            <v>890857.15</v>
          </cell>
          <cell r="K191">
            <v>890857.15</v>
          </cell>
        </row>
        <row r="192">
          <cell r="I192" t="str">
            <v>2.5.1</v>
          </cell>
          <cell r="J192">
            <v>1165714.2799999998</v>
          </cell>
          <cell r="K192">
            <v>1165714.2799999998</v>
          </cell>
        </row>
        <row r="193">
          <cell r="I193" t="str">
            <v>3.1.1</v>
          </cell>
          <cell r="J193">
            <v>828571.42999999993</v>
          </cell>
          <cell r="K193">
            <v>1171428.5699999998</v>
          </cell>
          <cell r="L193">
            <v>7830657.1299999999</v>
          </cell>
        </row>
        <row r="194">
          <cell r="I194" t="str">
            <v>3.1.2</v>
          </cell>
          <cell r="J194">
            <v>342857.14</v>
          </cell>
        </row>
        <row r="195">
          <cell r="I195" t="str">
            <v>3.2.1</v>
          </cell>
          <cell r="J195">
            <v>1857428.57</v>
          </cell>
          <cell r="K195">
            <v>2431714.2800000003</v>
          </cell>
        </row>
        <row r="196">
          <cell r="I196" t="str">
            <v>3.2.2</v>
          </cell>
          <cell r="J196">
            <v>574285.71</v>
          </cell>
        </row>
        <row r="197">
          <cell r="I197" t="str">
            <v>3.3.1</v>
          </cell>
          <cell r="J197">
            <v>74571.429999999993</v>
          </cell>
          <cell r="K197">
            <v>1389428.5699999998</v>
          </cell>
        </row>
        <row r="198">
          <cell r="I198" t="str">
            <v>3.3.2</v>
          </cell>
          <cell r="J198">
            <v>29142.86</v>
          </cell>
        </row>
        <row r="199">
          <cell r="I199" t="str">
            <v>3.3.3</v>
          </cell>
          <cell r="J199">
            <v>142857.14000000001</v>
          </cell>
        </row>
        <row r="200">
          <cell r="I200" t="str">
            <v>3.3.4</v>
          </cell>
          <cell r="J200">
            <v>1142857.1399999999</v>
          </cell>
        </row>
        <row r="201">
          <cell r="I201" t="str">
            <v>3.4.1</v>
          </cell>
          <cell r="J201">
            <v>92571.42</v>
          </cell>
          <cell r="K201">
            <v>1811142.8499999999</v>
          </cell>
        </row>
        <row r="202">
          <cell r="I202" t="str">
            <v>3.4.2</v>
          </cell>
          <cell r="J202">
            <v>1718571.43</v>
          </cell>
        </row>
        <row r="203">
          <cell r="I203" t="str">
            <v>3.5.1</v>
          </cell>
          <cell r="J203">
            <v>169800</v>
          </cell>
          <cell r="K203">
            <v>1026942.86</v>
          </cell>
        </row>
        <row r="204">
          <cell r="I204" t="str">
            <v>3.5.2</v>
          </cell>
          <cell r="J204">
            <v>857142.86</v>
          </cell>
        </row>
        <row r="205">
          <cell r="I205" t="str">
            <v>4.1.1</v>
          </cell>
          <cell r="J205">
            <v>128571.43000000001</v>
          </cell>
          <cell r="K205">
            <v>257142.86</v>
          </cell>
          <cell r="L205">
            <v>257142.86</v>
          </cell>
        </row>
        <row r="206">
          <cell r="I206" t="str">
            <v>4.1.2</v>
          </cell>
          <cell r="J206">
            <v>128571.43</v>
          </cell>
        </row>
        <row r="207">
          <cell r="J207">
            <v>41266663.18</v>
          </cell>
          <cell r="L207">
            <v>41266663.18</v>
          </cell>
        </row>
      </sheetData>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ço físico"/>
      <sheetName val="Orçamento delhado"/>
      <sheetName val="Lista"/>
      <sheetName val="Cronograma e distribuição"/>
      <sheetName val="PEP Av. Fin."/>
      <sheetName val="POA Ano 1"/>
      <sheetName val="Matriz de Aquisições"/>
      <sheetName val="PA"/>
      <sheetName val="Curva S"/>
      <sheetName val="Orçamento Global (POD)"/>
    </sheetNames>
    <sheetDataSet>
      <sheetData sheetId="0">
        <row r="53">
          <cell r="A53" t="str">
            <v>Componente 1: Gestión hacendaria y transparencia fiscal</v>
          </cell>
        </row>
      </sheetData>
      <sheetData sheetId="1"/>
      <sheetData sheetId="2"/>
      <sheetData sheetId="3"/>
      <sheetData sheetId="4">
        <row r="7">
          <cell r="A7" t="str">
            <v>1.1.1.1</v>
          </cell>
        </row>
      </sheetData>
      <sheetData sheetId="5"/>
      <sheetData sheetId="6">
        <row r="2">
          <cell r="D2" t="str">
            <v xml:space="preserve"> PROFISCO II ESPÍRITO SANTO  BR-L1517</v>
          </cell>
        </row>
      </sheetData>
      <sheetData sheetId="7">
        <row r="1">
          <cell r="A1"/>
          <cell r="B1"/>
          <cell r="C1"/>
          <cell r="D1"/>
          <cell r="E1"/>
          <cell r="F1"/>
          <cell r="G1"/>
          <cell r="H1"/>
          <cell r="I1"/>
          <cell r="J1"/>
          <cell r="K1"/>
          <cell r="L1"/>
          <cell r="M1"/>
          <cell r="N1"/>
          <cell r="O1"/>
          <cell r="P1"/>
          <cell r="Q1"/>
        </row>
        <row r="2">
          <cell r="A2"/>
          <cell r="B2" t="str">
            <v>BRASIL</v>
          </cell>
          <cell r="C2"/>
          <cell r="D2"/>
          <cell r="E2"/>
          <cell r="F2"/>
          <cell r="G2"/>
          <cell r="H2"/>
          <cell r="I2"/>
          <cell r="J2"/>
          <cell r="K2"/>
          <cell r="L2"/>
          <cell r="M2"/>
          <cell r="N2"/>
          <cell r="O2"/>
          <cell r="P2"/>
          <cell r="Q2"/>
        </row>
        <row r="3">
          <cell r="A3"/>
          <cell r="B3" t="str">
            <v xml:space="preserve">PROFISCO II - ES </v>
          </cell>
          <cell r="C3"/>
          <cell r="D3"/>
          <cell r="E3"/>
          <cell r="F3"/>
          <cell r="G3"/>
          <cell r="H3"/>
          <cell r="I3"/>
          <cell r="J3"/>
          <cell r="K3"/>
          <cell r="L3"/>
          <cell r="M3"/>
          <cell r="N3"/>
          <cell r="O3"/>
          <cell r="P3"/>
          <cell r="Q3"/>
        </row>
        <row r="4">
          <cell r="A4"/>
          <cell r="B4" t="str">
            <v>Projeto Nº: BR-L1517</v>
          </cell>
          <cell r="C4"/>
          <cell r="D4"/>
          <cell r="E4"/>
          <cell r="F4"/>
          <cell r="G4"/>
          <cell r="H4"/>
          <cell r="I4"/>
          <cell r="J4"/>
          <cell r="K4"/>
          <cell r="L4"/>
          <cell r="M4"/>
          <cell r="N4"/>
          <cell r="O4"/>
          <cell r="P4"/>
          <cell r="Q4"/>
        </row>
        <row r="5">
          <cell r="A5"/>
          <cell r="B5" t="str">
            <v>PLANO DE AQUISIÇÕES (PA) DO PROGRAMA</v>
          </cell>
          <cell r="C5"/>
          <cell r="D5"/>
          <cell r="E5"/>
          <cell r="F5"/>
          <cell r="G5"/>
          <cell r="H5"/>
          <cell r="I5"/>
          <cell r="J5"/>
          <cell r="K5"/>
          <cell r="L5"/>
          <cell r="M5"/>
          <cell r="N5"/>
          <cell r="O5"/>
          <cell r="P5"/>
          <cell r="Q5"/>
        </row>
        <row r="6">
          <cell r="A6"/>
          <cell r="B6"/>
          <cell r="C6"/>
          <cell r="D6"/>
          <cell r="E6"/>
          <cell r="F6"/>
          <cell r="G6"/>
          <cell r="H6"/>
          <cell r="I6"/>
          <cell r="J6"/>
          <cell r="K6"/>
          <cell r="L6"/>
          <cell r="M6"/>
          <cell r="N6"/>
          <cell r="O6"/>
          <cell r="P6"/>
          <cell r="Q6"/>
        </row>
        <row r="7">
          <cell r="A7"/>
          <cell r="B7" t="str">
            <v>Atualizado em: Junho/2018</v>
          </cell>
          <cell r="C7"/>
          <cell r="D7"/>
          <cell r="E7"/>
          <cell r="F7"/>
          <cell r="G7"/>
          <cell r="H7"/>
          <cell r="I7"/>
          <cell r="J7"/>
          <cell r="K7"/>
          <cell r="L7"/>
          <cell r="M7"/>
          <cell r="N7"/>
          <cell r="O7"/>
          <cell r="P7"/>
          <cell r="Q7"/>
        </row>
        <row r="8">
          <cell r="A8"/>
          <cell r="B8" t="str">
            <v>Atualização Nº: 1</v>
          </cell>
          <cell r="C8"/>
          <cell r="D8"/>
          <cell r="E8"/>
          <cell r="F8"/>
          <cell r="G8"/>
          <cell r="H8"/>
          <cell r="I8"/>
          <cell r="J8"/>
          <cell r="K8"/>
          <cell r="L8"/>
          <cell r="M8"/>
          <cell r="N8"/>
          <cell r="O8"/>
          <cell r="P8"/>
          <cell r="Q8"/>
        </row>
        <row r="9">
          <cell r="A9"/>
          <cell r="B9" t="str">
            <v>Taxa de câmbio de referência (US$ = R$ 3,50)</v>
          </cell>
          <cell r="C9"/>
          <cell r="D9"/>
          <cell r="E9"/>
          <cell r="F9"/>
          <cell r="G9"/>
          <cell r="H9"/>
          <cell r="I9"/>
          <cell r="J9"/>
          <cell r="K9"/>
          <cell r="L9"/>
          <cell r="M9"/>
          <cell r="N9"/>
          <cell r="O9"/>
          <cell r="P9"/>
          <cell r="Q9"/>
        </row>
        <row r="10">
          <cell r="A10"/>
          <cell r="B10" t="str">
            <v>Aprovado em ___/___/2018 - CBR-________</v>
          </cell>
          <cell r="C10"/>
          <cell r="D10"/>
          <cell r="E10"/>
          <cell r="F10"/>
          <cell r="G10"/>
          <cell r="H10"/>
          <cell r="I10"/>
          <cell r="J10"/>
          <cell r="K10"/>
          <cell r="L10"/>
          <cell r="M10"/>
          <cell r="N10"/>
          <cell r="O10"/>
          <cell r="P10"/>
          <cell r="Q10"/>
        </row>
        <row r="11">
          <cell r="A11"/>
          <cell r="B11"/>
          <cell r="C11"/>
          <cell r="D11"/>
          <cell r="E11"/>
          <cell r="F11"/>
          <cell r="G11"/>
          <cell r="H11"/>
          <cell r="I11"/>
          <cell r="J11"/>
          <cell r="K11"/>
          <cell r="L11"/>
          <cell r="M11"/>
          <cell r="N11"/>
          <cell r="O11"/>
          <cell r="P11"/>
          <cell r="Q11"/>
        </row>
        <row r="12">
          <cell r="A12"/>
          <cell r="B12"/>
          <cell r="C12"/>
          <cell r="D12"/>
          <cell r="E12"/>
          <cell r="F12"/>
          <cell r="G12"/>
          <cell r="H12"/>
          <cell r="I12"/>
          <cell r="J12"/>
          <cell r="K12"/>
          <cell r="L12"/>
          <cell r="M12"/>
          <cell r="N12"/>
          <cell r="O12"/>
          <cell r="P12"/>
          <cell r="Q12"/>
        </row>
        <row r="13">
          <cell r="A13">
            <v>1</v>
          </cell>
          <cell r="B13" t="str">
            <v>OBRAS</v>
          </cell>
          <cell r="C13"/>
          <cell r="D13"/>
          <cell r="E13"/>
          <cell r="F13"/>
          <cell r="G13"/>
          <cell r="H13"/>
          <cell r="I13"/>
          <cell r="J13"/>
          <cell r="K13"/>
          <cell r="L13"/>
          <cell r="M13"/>
          <cell r="N13"/>
          <cell r="O13"/>
          <cell r="P13"/>
          <cell r="Q13"/>
        </row>
        <row r="14">
          <cell r="A14"/>
          <cell r="B14" t="str">
            <v>Unidade Executora
Produto</v>
          </cell>
          <cell r="C14" t="str">
            <v>Objeto*</v>
          </cell>
          <cell r="D14" t="str">
            <v>Descrição Adicional</v>
          </cell>
          <cell r="E14" t="str">
            <v>Método 
(Selecionar uma das Opções)*</v>
          </cell>
          <cell r="F14" t="str">
            <v>Quantidade de Lotes</v>
          </cell>
          <cell r="G14" t="str">
            <v>Número do Processo</v>
          </cell>
          <cell r="H14"/>
          <cell r="I14"/>
          <cell r="J14"/>
          <cell r="K14" t="str">
            <v>Categoria de Investimento/
Componente</v>
          </cell>
          <cell r="L14" t="str">
            <v>Método de Revisão (Selecionar uma das opções)*</v>
          </cell>
          <cell r="M14" t="str">
            <v>Datas Estimadas*</v>
          </cell>
          <cell r="N14"/>
          <cell r="O14" t="str">
            <v>Comentários - para Sistema Nacional incluir método de Seleção</v>
          </cell>
          <cell r="P14" t="str">
            <v>Número PRISM</v>
          </cell>
          <cell r="Q14" t="str">
            <v>Status</v>
          </cell>
        </row>
        <row r="15">
          <cell r="A15"/>
          <cell r="B15"/>
          <cell r="C15"/>
          <cell r="D15"/>
          <cell r="E15"/>
          <cell r="F15"/>
          <cell r="G15"/>
          <cell r="H15" t="str">
            <v>Montante Estimado em US$ X 1000</v>
          </cell>
          <cell r="I15" t="str">
            <v>Montante Estimado % BID</v>
          </cell>
          <cell r="J15" t="str">
            <v>Montante Estimado % Contrapartida</v>
          </cell>
          <cell r="K15"/>
          <cell r="L15"/>
          <cell r="M15" t="str">
            <v>Publicação do Anúncio/Convite</v>
          </cell>
          <cell r="N15" t="str">
            <v>Assinatura do Contrato</v>
          </cell>
          <cell r="O15"/>
          <cell r="P15"/>
          <cell r="Q15"/>
        </row>
        <row r="16">
          <cell r="A16">
            <v>1.01</v>
          </cell>
          <cell r="B16"/>
          <cell r="C16"/>
          <cell r="D16"/>
          <cell r="E16"/>
          <cell r="F16"/>
          <cell r="G16"/>
          <cell r="H16"/>
          <cell r="I16"/>
          <cell r="J16"/>
          <cell r="K16"/>
          <cell r="L16"/>
          <cell r="M16"/>
          <cell r="N16"/>
          <cell r="O16"/>
          <cell r="P16"/>
          <cell r="Q16"/>
        </row>
        <row r="17">
          <cell r="A17"/>
          <cell r="B17"/>
          <cell r="C17"/>
          <cell r="D17"/>
          <cell r="E17"/>
          <cell r="F17"/>
          <cell r="G17" t="str">
            <v>TOTAL</v>
          </cell>
          <cell r="H17">
            <v>0</v>
          </cell>
          <cell r="I17"/>
          <cell r="J17"/>
          <cell r="K17"/>
          <cell r="L17"/>
          <cell r="M17"/>
          <cell r="N17"/>
          <cell r="O17"/>
          <cell r="P17"/>
          <cell r="Q17"/>
        </row>
        <row r="18">
          <cell r="A18">
            <v>2</v>
          </cell>
          <cell r="B18" t="str">
            <v>BENS</v>
          </cell>
          <cell r="C18"/>
          <cell r="D18"/>
          <cell r="E18"/>
          <cell r="F18"/>
          <cell r="G18"/>
          <cell r="H18"/>
          <cell r="I18"/>
          <cell r="J18"/>
          <cell r="K18"/>
          <cell r="L18"/>
          <cell r="M18"/>
          <cell r="N18"/>
          <cell r="O18"/>
          <cell r="P18"/>
          <cell r="Q18"/>
        </row>
        <row r="19">
          <cell r="A19"/>
          <cell r="B19" t="str">
            <v>Unidade Executora
Produto</v>
          </cell>
          <cell r="C19" t="str">
            <v>Objeto</v>
          </cell>
          <cell r="D19" t="str">
            <v>Descrição Adicional</v>
          </cell>
          <cell r="E19" t="str">
            <v>Método 
(Selecionar uma das Opções)*</v>
          </cell>
          <cell r="F19" t="str">
            <v>Quantidade de Lotes</v>
          </cell>
          <cell r="G19" t="str">
            <v>Número do Processo</v>
          </cell>
          <cell r="H19"/>
          <cell r="I19"/>
          <cell r="J19"/>
          <cell r="K19" t="str">
            <v>Categoria de Investimento</v>
          </cell>
          <cell r="L19" t="str">
            <v>Método de Revisão (Selecionar uma das opções)</v>
          </cell>
          <cell r="M19" t="str">
            <v>Datas Estimadas</v>
          </cell>
          <cell r="N19"/>
          <cell r="O19" t="str">
            <v>Comentários - para Sistema Nacional incluir Método de Seleção</v>
          </cell>
          <cell r="P19" t="str">
            <v>Número PRISM</v>
          </cell>
          <cell r="Q19" t="str">
            <v>Status</v>
          </cell>
        </row>
        <row r="20">
          <cell r="A20"/>
          <cell r="B20"/>
          <cell r="C20"/>
          <cell r="D20"/>
          <cell r="E20"/>
          <cell r="F20"/>
          <cell r="G20"/>
          <cell r="H20" t="str">
            <v>Montante Estimado em US$ X 1000</v>
          </cell>
          <cell r="I20" t="str">
            <v>Montante Estimado % BID</v>
          </cell>
          <cell r="J20" t="str">
            <v>Montante Estimado % Contrapartida</v>
          </cell>
          <cell r="K20"/>
          <cell r="L20"/>
          <cell r="M20" t="str">
            <v>Publicação do Anúncio/Convite</v>
          </cell>
          <cell r="N20" t="str">
            <v>Assinatura do Contrato</v>
          </cell>
          <cell r="O20"/>
          <cell r="P20"/>
          <cell r="Q20"/>
        </row>
        <row r="21">
          <cell r="A21">
            <v>2.0099999999999998</v>
          </cell>
          <cell r="B21" t="str">
            <v>1.3.2</v>
          </cell>
          <cell r="C21" t="str">
            <v>Equipamentos para o Studio</v>
          </cell>
          <cell r="D21"/>
          <cell r="E21" t="str">
            <v>Sistema Nacional (SN)</v>
          </cell>
          <cell r="F21"/>
          <cell r="G21"/>
          <cell r="H21">
            <v>85714.29</v>
          </cell>
          <cell r="I21">
            <v>1</v>
          </cell>
          <cell r="J21"/>
          <cell r="K21"/>
          <cell r="L21" t="str">
            <v>Sistema Nacional</v>
          </cell>
          <cell r="M21">
            <v>43617</v>
          </cell>
          <cell r="N21"/>
          <cell r="O21"/>
          <cell r="P21"/>
          <cell r="Q21"/>
        </row>
        <row r="22">
          <cell r="A22">
            <v>2.02</v>
          </cell>
          <cell r="B22" t="str">
            <v>1.5.1</v>
          </cell>
          <cell r="C22" t="str">
            <v>Sistema de Automação de Auditoria</v>
          </cell>
          <cell r="D22"/>
          <cell r="E22" t="str">
            <v>Sistema Nacional (SN)</v>
          </cell>
          <cell r="F22"/>
          <cell r="G22"/>
          <cell r="H22">
            <v>857142.86</v>
          </cell>
          <cell r="I22">
            <v>1</v>
          </cell>
          <cell r="J22"/>
          <cell r="K22"/>
          <cell r="L22" t="str">
            <v>Sistema Nacional</v>
          </cell>
          <cell r="M22">
            <v>43617</v>
          </cell>
          <cell r="N22"/>
          <cell r="O22"/>
          <cell r="P22"/>
          <cell r="Q22"/>
        </row>
        <row r="23">
          <cell r="A23">
            <v>2.0299999999999998</v>
          </cell>
          <cell r="B23" t="str">
            <v>1.5.1</v>
          </cell>
          <cell r="C23" t="str">
            <v>Infraestrutura Tecnológica (Sistema de Automação de Auditoria)</v>
          </cell>
          <cell r="D23"/>
          <cell r="E23" t="str">
            <v>Sistema Nacional (SN)</v>
          </cell>
          <cell r="F23"/>
          <cell r="G23"/>
          <cell r="H23">
            <v>142857.14000000001</v>
          </cell>
          <cell r="I23">
            <v>1</v>
          </cell>
          <cell r="J23"/>
          <cell r="K23"/>
          <cell r="L23" t="str">
            <v>Sistema Nacional</v>
          </cell>
          <cell r="M23">
            <v>43618</v>
          </cell>
          <cell r="N23"/>
          <cell r="O23"/>
          <cell r="P23"/>
          <cell r="Q23"/>
        </row>
        <row r="24">
          <cell r="A24">
            <v>2.04</v>
          </cell>
          <cell r="B24" t="str">
            <v>2.3.1</v>
          </cell>
          <cell r="C24" t="str">
            <v xml:space="preserve">Instalação de licenças de Sistema de Captura de Documento Desktop </v>
          </cell>
          <cell r="D24"/>
          <cell r="E24" t="str">
            <v>Sistema Nacional (SN)</v>
          </cell>
          <cell r="F24"/>
          <cell r="G24"/>
          <cell r="H24">
            <v>53142.86</v>
          </cell>
          <cell r="I24">
            <v>1</v>
          </cell>
          <cell r="J24"/>
          <cell r="K24"/>
          <cell r="L24" t="str">
            <v>Sistema Nacional</v>
          </cell>
          <cell r="M24">
            <v>43617</v>
          </cell>
          <cell r="N24"/>
          <cell r="O24"/>
          <cell r="P24"/>
          <cell r="Q24"/>
        </row>
        <row r="25">
          <cell r="A25">
            <v>2.0499999999999998</v>
          </cell>
          <cell r="B25" t="str">
            <v>2.3.1</v>
          </cell>
          <cell r="C25" t="str">
            <v xml:space="preserve">Levantamento de requisitos funcionais </v>
          </cell>
          <cell r="D25"/>
          <cell r="E25" t="str">
            <v>Sistema Nacional (SN)</v>
          </cell>
          <cell r="F25"/>
          <cell r="G25"/>
          <cell r="H25">
            <v>15428.57</v>
          </cell>
          <cell r="I25">
            <v>1</v>
          </cell>
          <cell r="J25"/>
          <cell r="K25"/>
          <cell r="L25" t="str">
            <v>Sistema Nacional</v>
          </cell>
          <cell r="M25">
            <v>43497</v>
          </cell>
          <cell r="N25"/>
          <cell r="O25"/>
          <cell r="P25"/>
          <cell r="Q25"/>
        </row>
        <row r="26">
          <cell r="A26">
            <v>2.06</v>
          </cell>
          <cell r="B26" t="str">
            <v>2.3.1</v>
          </cell>
          <cell r="C26" t="str">
            <v>Sistema automatizado de processo eletrônico com workflow</v>
          </cell>
          <cell r="D26"/>
          <cell r="E26" t="str">
            <v>Sistema Nacional (SN)</v>
          </cell>
          <cell r="F26"/>
          <cell r="G26"/>
          <cell r="H26">
            <v>1428571.43</v>
          </cell>
          <cell r="I26">
            <v>1</v>
          </cell>
          <cell r="J26"/>
          <cell r="K26"/>
          <cell r="L26" t="str">
            <v>Sistema Nacional</v>
          </cell>
          <cell r="M26">
            <v>43617</v>
          </cell>
          <cell r="N26"/>
          <cell r="O26"/>
          <cell r="P26"/>
          <cell r="Q26"/>
        </row>
        <row r="27">
          <cell r="A27">
            <v>2.0699999999999998</v>
          </cell>
          <cell r="B27" t="str">
            <v>2.1.1</v>
          </cell>
          <cell r="C27" t="str">
            <v>Material didático para capacitação técnica</v>
          </cell>
          <cell r="D27"/>
          <cell r="E27" t="str">
            <v>Sistema Nacional (SN)</v>
          </cell>
          <cell r="F27"/>
          <cell r="G27"/>
          <cell r="H27">
            <v>40000</v>
          </cell>
          <cell r="I27">
            <v>1</v>
          </cell>
          <cell r="J27"/>
          <cell r="K27"/>
          <cell r="L27" t="str">
            <v>Sistema Nacional</v>
          </cell>
          <cell r="M27">
            <v>43617</v>
          </cell>
          <cell r="N27"/>
          <cell r="O27"/>
          <cell r="P27"/>
          <cell r="Q27"/>
        </row>
        <row r="28">
          <cell r="A28">
            <v>2.08</v>
          </cell>
          <cell r="B28" t="str">
            <v>1.4.2</v>
          </cell>
          <cell r="C28" t="str">
            <v>Aquisição e/ou expansão dos componentes do hardware de banco de dados Oracle.</v>
          </cell>
          <cell r="D28"/>
          <cell r="E28" t="str">
            <v>Sistema Nacional (SN)</v>
          </cell>
          <cell r="F28"/>
          <cell r="G28"/>
          <cell r="H28">
            <v>1857143</v>
          </cell>
          <cell r="I28">
            <v>1</v>
          </cell>
          <cell r="J28"/>
          <cell r="K28"/>
          <cell r="L28" t="str">
            <v>Sistema Nacional</v>
          </cell>
          <cell r="M28">
            <v>43497</v>
          </cell>
          <cell r="N28"/>
          <cell r="O28"/>
          <cell r="P28"/>
          <cell r="Q28"/>
        </row>
        <row r="29">
          <cell r="A29">
            <v>2.09</v>
          </cell>
          <cell r="B29" t="str">
            <v>1.4.2</v>
          </cell>
          <cell r="C29" t="str">
            <v>Adquisição de solução para o ambiente de Disaster/Recover referente a solução Oracle, podendo ser em nuvem ou fisica.</v>
          </cell>
          <cell r="D29"/>
          <cell r="E29" t="str">
            <v>Sistema Nacional (SN)</v>
          </cell>
          <cell r="F29"/>
          <cell r="G29"/>
          <cell r="H29">
            <v>1228571</v>
          </cell>
          <cell r="I29">
            <v>1</v>
          </cell>
          <cell r="J29"/>
          <cell r="K29"/>
          <cell r="L29" t="str">
            <v>Sistema Nacional</v>
          </cell>
          <cell r="M29">
            <v>43862</v>
          </cell>
          <cell r="N29"/>
          <cell r="O29"/>
          <cell r="P29"/>
          <cell r="Q29"/>
        </row>
        <row r="30">
          <cell r="A30">
            <v>2.1</v>
          </cell>
          <cell r="B30" t="str">
            <v>1.4.2</v>
          </cell>
          <cell r="C30" t="str">
            <v>Routers, Switch, e Access Points e demais recursos disponibilizados</v>
          </cell>
          <cell r="D30"/>
          <cell r="E30" t="str">
            <v>Sistema Nacional (SN)</v>
          </cell>
          <cell r="F30"/>
          <cell r="G30"/>
          <cell r="H30">
            <v>571429</v>
          </cell>
          <cell r="I30">
            <v>1</v>
          </cell>
          <cell r="J30"/>
          <cell r="K30"/>
          <cell r="L30" t="str">
            <v>Sistema Nacional</v>
          </cell>
          <cell r="M30">
            <v>43497</v>
          </cell>
          <cell r="N30"/>
          <cell r="O30"/>
          <cell r="P30"/>
          <cell r="Q30"/>
        </row>
        <row r="31">
          <cell r="A31">
            <v>2.11</v>
          </cell>
          <cell r="B31" t="str">
            <v>1.4.2</v>
          </cell>
          <cell r="C31" t="str">
            <v>VDI</v>
          </cell>
          <cell r="D31"/>
          <cell r="E31" t="str">
            <v>Sistema Nacional (SN)</v>
          </cell>
          <cell r="F31"/>
          <cell r="G31"/>
          <cell r="H31">
            <v>857143</v>
          </cell>
          <cell r="I31">
            <v>1</v>
          </cell>
          <cell r="J31"/>
          <cell r="K31"/>
          <cell r="L31" t="str">
            <v>Sistema Nacional</v>
          </cell>
          <cell r="M31">
            <v>43498</v>
          </cell>
          <cell r="N31"/>
          <cell r="O31"/>
          <cell r="P31"/>
          <cell r="Q31"/>
        </row>
        <row r="32">
          <cell r="A32">
            <v>2.12</v>
          </cell>
          <cell r="B32" t="str">
            <v>1.4.2</v>
          </cell>
          <cell r="C32" t="str">
            <v xml:space="preserve">Solução de servidores </v>
          </cell>
          <cell r="D32"/>
          <cell r="E32" t="str">
            <v>Sistema Nacional (SN)</v>
          </cell>
          <cell r="F32"/>
          <cell r="G32"/>
          <cell r="H32">
            <v>642857</v>
          </cell>
          <cell r="I32">
            <v>1</v>
          </cell>
          <cell r="J32"/>
          <cell r="K32"/>
          <cell r="L32" t="str">
            <v>Sistema Nacional</v>
          </cell>
          <cell r="M32">
            <v>43497</v>
          </cell>
          <cell r="N32"/>
          <cell r="O32"/>
          <cell r="P32"/>
          <cell r="Q32"/>
        </row>
        <row r="33">
          <cell r="A33">
            <v>2.13</v>
          </cell>
          <cell r="B33" t="str">
            <v>1.4.2</v>
          </cell>
          <cell r="C33" t="str">
            <v>Solução para acelerar e otimizar os serviços na rede WAN – WAN Optimizantion</v>
          </cell>
          <cell r="D33"/>
          <cell r="E33" t="str">
            <v>Sistema Nacional (SN)</v>
          </cell>
          <cell r="F33"/>
          <cell r="G33"/>
          <cell r="H33">
            <v>314286</v>
          </cell>
          <cell r="I33">
            <v>1</v>
          </cell>
          <cell r="J33"/>
          <cell r="K33"/>
          <cell r="L33" t="str">
            <v>Sistema Nacional</v>
          </cell>
          <cell r="M33">
            <v>43498</v>
          </cell>
          <cell r="N33"/>
          <cell r="O33"/>
          <cell r="P33"/>
          <cell r="Q33"/>
        </row>
        <row r="34">
          <cell r="A34">
            <v>2.14</v>
          </cell>
          <cell r="B34" t="str">
            <v>1.4.2</v>
          </cell>
          <cell r="C34" t="str">
            <v>Solução de segurança e gestão de End Point</v>
          </cell>
          <cell r="D34"/>
          <cell r="E34" t="str">
            <v>Sistema Nacional (SN)</v>
          </cell>
          <cell r="F34"/>
          <cell r="G34"/>
          <cell r="H34">
            <v>514286</v>
          </cell>
          <cell r="I34">
            <v>1</v>
          </cell>
          <cell r="J34"/>
          <cell r="K34"/>
          <cell r="L34" t="str">
            <v>Sistema Nacional</v>
          </cell>
          <cell r="M34">
            <v>43983</v>
          </cell>
          <cell r="N34"/>
          <cell r="O34"/>
          <cell r="P34"/>
          <cell r="Q34"/>
        </row>
        <row r="35">
          <cell r="A35">
            <v>2.15</v>
          </cell>
          <cell r="B35" t="str">
            <v>1.4.2</v>
          </cell>
          <cell r="C35" t="str">
            <v>Aquisição de equipamentos de TI end-points</v>
          </cell>
          <cell r="D35"/>
          <cell r="E35" t="str">
            <v>Sistema Nacional (SN)</v>
          </cell>
          <cell r="F35"/>
          <cell r="G35"/>
          <cell r="H35">
            <v>714286</v>
          </cell>
          <cell r="I35">
            <v>1</v>
          </cell>
          <cell r="J35"/>
          <cell r="K35"/>
          <cell r="L35" t="str">
            <v>Sistema Nacional</v>
          </cell>
          <cell r="M35">
            <v>44075</v>
          </cell>
          <cell r="N35"/>
          <cell r="O35"/>
          <cell r="P35"/>
          <cell r="Q35"/>
        </row>
        <row r="36">
          <cell r="A36">
            <v>2.16</v>
          </cell>
          <cell r="B36" t="str">
            <v>1.4.2</v>
          </cell>
          <cell r="C36" t="str">
            <v>Solução de auditoria do Active Directory</v>
          </cell>
          <cell r="D36"/>
          <cell r="E36" t="str">
            <v>Sistema Nacional (SN)</v>
          </cell>
          <cell r="F36"/>
          <cell r="G36"/>
          <cell r="H36">
            <v>100000</v>
          </cell>
          <cell r="I36">
            <v>1</v>
          </cell>
          <cell r="J36"/>
          <cell r="K36"/>
          <cell r="L36" t="str">
            <v>Sistema Nacional</v>
          </cell>
          <cell r="M36">
            <v>43862</v>
          </cell>
          <cell r="N36"/>
          <cell r="O36"/>
          <cell r="P36"/>
          <cell r="Q36"/>
        </row>
        <row r="37">
          <cell r="A37">
            <v>2.17</v>
          </cell>
          <cell r="B37" t="str">
            <v>1.4.2</v>
          </cell>
          <cell r="C37" t="str">
            <v xml:space="preserve">Solução de Firewall </v>
          </cell>
          <cell r="D37"/>
          <cell r="E37" t="str">
            <v>Sistema Nacional (SN)</v>
          </cell>
          <cell r="F37"/>
          <cell r="G37"/>
          <cell r="H37">
            <v>714286</v>
          </cell>
          <cell r="I37">
            <v>1</v>
          </cell>
          <cell r="J37"/>
          <cell r="K37"/>
          <cell r="L37" t="str">
            <v>Sistema Nacional</v>
          </cell>
          <cell r="M37">
            <v>44075</v>
          </cell>
          <cell r="N37"/>
          <cell r="O37"/>
          <cell r="P37"/>
          <cell r="Q37"/>
        </row>
        <row r="38">
          <cell r="A38">
            <v>2.1800000000000002</v>
          </cell>
          <cell r="B38" t="str">
            <v>1.4.2</v>
          </cell>
          <cell r="C38" t="str">
            <v>Switchs</v>
          </cell>
          <cell r="D38"/>
          <cell r="E38" t="str">
            <v>Sistema Nacional (SN)</v>
          </cell>
          <cell r="F38"/>
          <cell r="G38"/>
          <cell r="H38">
            <v>1000000</v>
          </cell>
          <cell r="I38">
            <v>1</v>
          </cell>
          <cell r="J38"/>
          <cell r="K38"/>
          <cell r="L38" t="str">
            <v>Sistema Nacional</v>
          </cell>
          <cell r="M38">
            <v>43497</v>
          </cell>
          <cell r="N38"/>
          <cell r="O38"/>
          <cell r="P38"/>
          <cell r="Q38"/>
        </row>
        <row r="39">
          <cell r="A39">
            <v>2.19</v>
          </cell>
          <cell r="B39" t="str">
            <v>1.4.2</v>
          </cell>
          <cell r="C39" t="str">
            <v>Aquisição de solução de Hiper-Convergência para a virtualização de servidores</v>
          </cell>
          <cell r="D39"/>
          <cell r="E39" t="str">
            <v>Sistema Nacional (SN)</v>
          </cell>
          <cell r="F39"/>
          <cell r="G39"/>
          <cell r="H39">
            <v>1371429</v>
          </cell>
          <cell r="I39">
            <v>1</v>
          </cell>
          <cell r="J39"/>
          <cell r="K39"/>
          <cell r="L39" t="str">
            <v>Sistema Nacional</v>
          </cell>
          <cell r="M39">
            <v>43709</v>
          </cell>
          <cell r="N39"/>
          <cell r="O39"/>
          <cell r="P39"/>
          <cell r="Q39"/>
        </row>
        <row r="40">
          <cell r="A40">
            <v>2.2000000000000002</v>
          </cell>
          <cell r="B40" t="str">
            <v>1.4.2</v>
          </cell>
          <cell r="C40" t="str">
            <v>Aquisição de solução de auditoria de Acesso Remoto para as Atividades de Suporte Técnico</v>
          </cell>
          <cell r="D40"/>
          <cell r="E40" t="str">
            <v>Sistema Nacional (SN)</v>
          </cell>
          <cell r="F40"/>
          <cell r="G40"/>
          <cell r="H40">
            <v>114286</v>
          </cell>
          <cell r="I40">
            <v>1</v>
          </cell>
          <cell r="J40"/>
          <cell r="K40"/>
          <cell r="L40" t="str">
            <v>Sistema Nacional</v>
          </cell>
          <cell r="M40">
            <v>43497</v>
          </cell>
          <cell r="N40"/>
          <cell r="O40"/>
          <cell r="P40"/>
          <cell r="Q40"/>
        </row>
        <row r="41">
          <cell r="A41">
            <v>2.21</v>
          </cell>
          <cell r="B41" t="str">
            <v>1.4.1</v>
          </cell>
          <cell r="C41" t="str">
            <v>Aquisição de solução de Governança, Risco e Conformidade</v>
          </cell>
          <cell r="D41"/>
          <cell r="E41" t="str">
            <v>Sistema Nacional (SN)</v>
          </cell>
          <cell r="F41"/>
          <cell r="G41"/>
          <cell r="H41">
            <v>342857</v>
          </cell>
          <cell r="I41">
            <v>1</v>
          </cell>
          <cell r="J41"/>
          <cell r="K41"/>
          <cell r="L41" t="str">
            <v>Sistema Nacional</v>
          </cell>
          <cell r="M41">
            <v>43983</v>
          </cell>
          <cell r="N41"/>
          <cell r="O41"/>
          <cell r="P41"/>
          <cell r="Q41"/>
        </row>
        <row r="42">
          <cell r="A42">
            <v>2.2200000000000002</v>
          </cell>
          <cell r="B42" t="str">
            <v>1.4.1</v>
          </cell>
          <cell r="C42" t="str">
            <v>solução para programação de tarefas e automação de carga de trabalho</v>
          </cell>
          <cell r="D42"/>
          <cell r="E42" t="str">
            <v>Sistema Nacional (SN)</v>
          </cell>
          <cell r="F42"/>
          <cell r="G42"/>
          <cell r="H42">
            <v>142857</v>
          </cell>
          <cell r="I42">
            <v>1</v>
          </cell>
          <cell r="J42"/>
          <cell r="K42"/>
          <cell r="L42" t="str">
            <v>Sistema Nacional</v>
          </cell>
          <cell r="M42">
            <v>43983</v>
          </cell>
          <cell r="N42"/>
          <cell r="O42"/>
          <cell r="P42"/>
          <cell r="Q42"/>
        </row>
        <row r="43">
          <cell r="A43">
            <v>2.23</v>
          </cell>
          <cell r="B43" t="str">
            <v>1.4.2</v>
          </cell>
          <cell r="C43" t="str">
            <v>Aquisição de solução de recuperação de desastres, podendo ser em nuvem ou fisica.</v>
          </cell>
          <cell r="D43"/>
          <cell r="E43" t="str">
            <v>Sistema Nacional (SN)</v>
          </cell>
          <cell r="F43"/>
          <cell r="G43"/>
          <cell r="H43">
            <v>514286</v>
          </cell>
          <cell r="I43">
            <v>1</v>
          </cell>
          <cell r="J43"/>
          <cell r="K43"/>
          <cell r="L43" t="str">
            <v>Sistema Nacional</v>
          </cell>
          <cell r="M43">
            <v>43709</v>
          </cell>
          <cell r="N43"/>
          <cell r="O43"/>
          <cell r="P43"/>
          <cell r="Q43"/>
        </row>
        <row r="44">
          <cell r="A44">
            <v>2.2400000000000002</v>
          </cell>
          <cell r="B44" t="str">
            <v>1.4.2</v>
          </cell>
          <cell r="C44" t="str">
            <v>Modernização, atualização e aquisição de soluções de ferramentas para desenvolvimento de sistemas</v>
          </cell>
          <cell r="D44"/>
          <cell r="E44" t="str">
            <v>Sistema Nacional (SN)</v>
          </cell>
          <cell r="F44"/>
          <cell r="G44"/>
          <cell r="H44">
            <v>1142857</v>
          </cell>
          <cell r="I44">
            <v>1</v>
          </cell>
          <cell r="J44"/>
          <cell r="K44"/>
          <cell r="L44" t="str">
            <v>Sistema Nacional</v>
          </cell>
          <cell r="M44"/>
          <cell r="N44"/>
          <cell r="O44"/>
          <cell r="P44"/>
          <cell r="Q44"/>
        </row>
        <row r="45">
          <cell r="A45"/>
          <cell r="B45"/>
          <cell r="C45"/>
          <cell r="D45"/>
          <cell r="E45"/>
          <cell r="F45"/>
          <cell r="G45" t="str">
            <v>TOTAL</v>
          </cell>
          <cell r="H45">
            <v>14765716.15</v>
          </cell>
          <cell r="I45"/>
          <cell r="J45"/>
          <cell r="K45"/>
          <cell r="L45"/>
          <cell r="M45"/>
          <cell r="N45"/>
          <cell r="O45"/>
          <cell r="P45"/>
          <cell r="Q45"/>
        </row>
        <row r="46">
          <cell r="A46">
            <v>3</v>
          </cell>
          <cell r="B46" t="str">
            <v>SERVIÇOS QUE NÃO SÃO DE CONSULTORIA</v>
          </cell>
          <cell r="C46"/>
          <cell r="D46"/>
          <cell r="E46"/>
          <cell r="F46"/>
          <cell r="G46"/>
          <cell r="H46"/>
          <cell r="I46"/>
          <cell r="J46"/>
          <cell r="K46"/>
          <cell r="L46"/>
          <cell r="M46"/>
          <cell r="N46"/>
          <cell r="O46"/>
          <cell r="P46"/>
          <cell r="Q46"/>
        </row>
        <row r="47">
          <cell r="A47"/>
          <cell r="B47" t="str">
            <v>Unidade Executora
Produto</v>
          </cell>
          <cell r="C47" t="str">
            <v>Objeto</v>
          </cell>
          <cell r="D47" t="str">
            <v>Descrição Adicional</v>
          </cell>
          <cell r="E47" t="str">
            <v>Método 
(Selecionar uma das Opções)*</v>
          </cell>
          <cell r="F47" t="str">
            <v>Quantidade de Lotes</v>
          </cell>
          <cell r="G47" t="str">
            <v>Número do Processo</v>
          </cell>
          <cell r="H47"/>
          <cell r="I47"/>
          <cell r="J47"/>
          <cell r="K47" t="str">
            <v>Categoria de Investimento</v>
          </cell>
          <cell r="L47" t="str">
            <v>Método de Revisão (Selecionar uma das opções)</v>
          </cell>
          <cell r="M47" t="str">
            <v>Datas Estimadas</v>
          </cell>
          <cell r="N47"/>
          <cell r="O47" t="str">
            <v>Comentários - para Sistema Nacional incluir Método de Seleção</v>
          </cell>
          <cell r="P47" t="str">
            <v>Número PRISM</v>
          </cell>
          <cell r="Q47" t="str">
            <v>Status</v>
          </cell>
        </row>
        <row r="48">
          <cell r="A48"/>
          <cell r="B48"/>
          <cell r="C48"/>
          <cell r="D48"/>
          <cell r="E48"/>
          <cell r="F48"/>
          <cell r="G48"/>
          <cell r="H48" t="str">
            <v>Montante Estimado em US$ X 1000</v>
          </cell>
          <cell r="I48" t="str">
            <v>Montante Estimado % BID</v>
          </cell>
          <cell r="J48" t="str">
            <v>Montante Estimado % Contrapartida</v>
          </cell>
          <cell r="K48"/>
          <cell r="L48"/>
          <cell r="M48" t="str">
            <v>Publicação do Anúncio/Convite</v>
          </cell>
          <cell r="N48" t="str">
            <v>Assinatura do Contrato</v>
          </cell>
          <cell r="O48"/>
          <cell r="P48"/>
          <cell r="Q48"/>
        </row>
        <row r="49">
          <cell r="A49">
            <v>3.01</v>
          </cell>
          <cell r="B49" t="str">
            <v>1.1.2</v>
          </cell>
          <cell r="C49" t="str">
            <v>Sistema integrado de gestão de planejamento estrategico, acompanhamento de procesos e projetos.</v>
          </cell>
          <cell r="D49"/>
          <cell r="E49" t="str">
            <v>Sistema Nacional (SN)</v>
          </cell>
          <cell r="F49"/>
          <cell r="G49"/>
          <cell r="H49">
            <v>428571.43</v>
          </cell>
          <cell r="I49">
            <v>1</v>
          </cell>
          <cell r="J49"/>
          <cell r="K49"/>
          <cell r="L49" t="str">
            <v>Sistema Nacional</v>
          </cell>
          <cell r="M49">
            <v>43862</v>
          </cell>
          <cell r="N49"/>
          <cell r="O49"/>
          <cell r="P49"/>
          <cell r="Q49"/>
        </row>
        <row r="50">
          <cell r="A50">
            <v>3.02</v>
          </cell>
          <cell r="B50" t="str">
            <v>1.2.1</v>
          </cell>
          <cell r="C50" t="str">
            <v>Oficinas para otimização de processos</v>
          </cell>
          <cell r="D50"/>
          <cell r="E50" t="str">
            <v>Sistema Nacional (SN)</v>
          </cell>
          <cell r="F50"/>
          <cell r="G50"/>
          <cell r="H50">
            <v>428571.43</v>
          </cell>
          <cell r="I50">
            <v>1</v>
          </cell>
          <cell r="J50"/>
          <cell r="K50"/>
          <cell r="L50" t="str">
            <v>Sistema Nacional</v>
          </cell>
          <cell r="M50">
            <v>43497</v>
          </cell>
          <cell r="N50"/>
          <cell r="O50"/>
          <cell r="P50"/>
          <cell r="Q50"/>
        </row>
        <row r="51">
          <cell r="A51">
            <v>3.03</v>
          </cell>
          <cell r="B51" t="str">
            <v>1.2.1</v>
          </cell>
          <cell r="C51" t="str">
            <v>Campanhas de sensibilização dos servidores</v>
          </cell>
          <cell r="D51"/>
          <cell r="E51" t="str">
            <v>Sistema Nacional (SN)</v>
          </cell>
          <cell r="F51"/>
          <cell r="G51"/>
          <cell r="H51">
            <v>342857.14</v>
          </cell>
          <cell r="I51">
            <v>1</v>
          </cell>
          <cell r="J51"/>
          <cell r="K51"/>
          <cell r="L51" t="str">
            <v>Sistema Nacional</v>
          </cell>
          <cell r="M51">
            <v>43983</v>
          </cell>
          <cell r="N51"/>
          <cell r="O51"/>
          <cell r="P51"/>
          <cell r="Q51"/>
        </row>
        <row r="52">
          <cell r="A52">
            <v>3.04</v>
          </cell>
          <cell r="B52" t="str">
            <v>1.4.1</v>
          </cell>
          <cell r="C52" t="str">
            <v>Sistema para gestão e avaliação de PDTI</v>
          </cell>
          <cell r="D52"/>
          <cell r="E52" t="str">
            <v>Sistema Nacional (SN)</v>
          </cell>
          <cell r="F52"/>
          <cell r="G52"/>
          <cell r="H52">
            <v>285714</v>
          </cell>
          <cell r="I52">
            <v>1</v>
          </cell>
          <cell r="J52"/>
          <cell r="K52"/>
          <cell r="L52" t="str">
            <v>Sistema Nacional</v>
          </cell>
          <cell r="M52">
            <v>43983</v>
          </cell>
          <cell r="N52"/>
          <cell r="O52"/>
          <cell r="P52"/>
          <cell r="Q52"/>
        </row>
        <row r="53">
          <cell r="A53">
            <v>3.05</v>
          </cell>
          <cell r="B53" t="str">
            <v>1.5.2</v>
          </cell>
          <cell r="C53" t="str">
            <v xml:space="preserve">Plano de Comunicação  </v>
          </cell>
          <cell r="D53"/>
          <cell r="E53" t="str">
            <v>Sistema Nacional (SN)</v>
          </cell>
          <cell r="F53"/>
          <cell r="G53"/>
          <cell r="H53">
            <v>22857.14</v>
          </cell>
          <cell r="I53">
            <v>1</v>
          </cell>
          <cell r="J53"/>
          <cell r="K53"/>
          <cell r="L53" t="str">
            <v>Sistema Nacional</v>
          </cell>
          <cell r="M53">
            <v>43862</v>
          </cell>
          <cell r="N53"/>
          <cell r="O53"/>
          <cell r="P53"/>
          <cell r="Q53"/>
        </row>
        <row r="54">
          <cell r="A54">
            <v>3.06</v>
          </cell>
          <cell r="B54" t="str">
            <v>1.5.2</v>
          </cell>
          <cell r="C54" t="str">
            <v>Seminários de divulgação</v>
          </cell>
          <cell r="D54"/>
          <cell r="E54" t="str">
            <v>Sistema Nacional (SN)</v>
          </cell>
          <cell r="F54"/>
          <cell r="G54"/>
          <cell r="H54">
            <v>8571.43</v>
          </cell>
          <cell r="I54">
            <v>1</v>
          </cell>
          <cell r="J54"/>
          <cell r="K54"/>
          <cell r="L54" t="str">
            <v>Sistema Nacional</v>
          </cell>
          <cell r="M54">
            <v>43862</v>
          </cell>
          <cell r="N54"/>
          <cell r="O54"/>
          <cell r="P54"/>
          <cell r="Q54"/>
        </row>
        <row r="55">
          <cell r="A55">
            <v>3.07</v>
          </cell>
          <cell r="B55" t="str">
            <v>1.5.2</v>
          </cell>
          <cell r="C55" t="str">
            <v>Remodelar Portal da Transparência</v>
          </cell>
          <cell r="D55"/>
          <cell r="E55" t="str">
            <v>Sistema Nacional (SN)</v>
          </cell>
          <cell r="F55"/>
          <cell r="G55"/>
          <cell r="H55">
            <v>5714.29</v>
          </cell>
          <cell r="I55">
            <v>1</v>
          </cell>
          <cell r="J55"/>
          <cell r="K55"/>
          <cell r="L55" t="str">
            <v>Sistema Nacional</v>
          </cell>
          <cell r="M55">
            <v>43862</v>
          </cell>
          <cell r="N55"/>
          <cell r="O55"/>
          <cell r="P55"/>
          <cell r="Q55"/>
        </row>
        <row r="56">
          <cell r="A56">
            <v>3.08</v>
          </cell>
          <cell r="B56" t="str">
            <v>2.2.4</v>
          </cell>
          <cell r="C56" t="str">
            <v>Sistema de BIG DATA</v>
          </cell>
          <cell r="D56"/>
          <cell r="E56" t="str">
            <v>Sistema Nacional (SN)</v>
          </cell>
          <cell r="F56"/>
          <cell r="G56"/>
          <cell r="H56">
            <v>2000000</v>
          </cell>
          <cell r="I56">
            <v>1</v>
          </cell>
          <cell r="J56"/>
          <cell r="K56"/>
          <cell r="L56" t="str">
            <v>Sistema Nacional</v>
          </cell>
          <cell r="M56"/>
          <cell r="N56"/>
          <cell r="O56"/>
          <cell r="P56"/>
          <cell r="Q56"/>
        </row>
        <row r="57">
          <cell r="A57">
            <v>3.09</v>
          </cell>
          <cell r="B57" t="str">
            <v>2.2.4</v>
          </cell>
          <cell r="C57" t="str">
            <v>Storage</v>
          </cell>
          <cell r="D57"/>
          <cell r="E57" t="str">
            <v>Sistema Nacional (SN)</v>
          </cell>
          <cell r="F57"/>
          <cell r="G57"/>
          <cell r="H57">
            <v>2285714.29</v>
          </cell>
          <cell r="I57">
            <v>1</v>
          </cell>
          <cell r="J57"/>
          <cell r="K57"/>
          <cell r="L57" t="str">
            <v>Sistema Nacional</v>
          </cell>
          <cell r="M57">
            <v>43497</v>
          </cell>
          <cell r="N57"/>
          <cell r="O57"/>
          <cell r="P57"/>
          <cell r="Q57"/>
        </row>
        <row r="58">
          <cell r="A58">
            <v>3.1</v>
          </cell>
          <cell r="B58" t="str">
            <v>2.5.1</v>
          </cell>
          <cell r="C58" t="str">
            <v>Implantação de Call Center de cobrança</v>
          </cell>
          <cell r="D58"/>
          <cell r="E58" t="str">
            <v>Sistema Nacional (SN)</v>
          </cell>
          <cell r="F58"/>
          <cell r="G58"/>
          <cell r="H58">
            <v>142857.14000000001</v>
          </cell>
          <cell r="I58">
            <v>1</v>
          </cell>
          <cell r="J58"/>
          <cell r="K58"/>
          <cell r="L58" t="str">
            <v>Sistema Nacional</v>
          </cell>
          <cell r="M58">
            <v>43497</v>
          </cell>
          <cell r="N58"/>
          <cell r="O58"/>
          <cell r="P58"/>
          <cell r="Q58"/>
        </row>
        <row r="59">
          <cell r="A59">
            <v>3.11</v>
          </cell>
          <cell r="B59" t="str">
            <v>3.1.1</v>
          </cell>
          <cell r="C59" t="str">
            <v>Novas fucionalidades Sistema Integrado de Gestão das Finanças Públicas do ES-SIGEFES</v>
          </cell>
          <cell r="D59"/>
          <cell r="E59" t="str">
            <v>Sistema Nacional (SN)</v>
          </cell>
          <cell r="F59"/>
          <cell r="G59"/>
          <cell r="H59">
            <v>285714.28999999998</v>
          </cell>
          <cell r="I59">
            <v>1</v>
          </cell>
          <cell r="J59"/>
          <cell r="K59"/>
          <cell r="L59" t="str">
            <v>Sistema Nacional</v>
          </cell>
          <cell r="M59">
            <v>43983</v>
          </cell>
          <cell r="N59"/>
          <cell r="O59"/>
          <cell r="P59"/>
          <cell r="Q59"/>
        </row>
        <row r="60">
          <cell r="A60">
            <v>3.12</v>
          </cell>
          <cell r="B60" t="str">
            <v>3.2.2</v>
          </cell>
          <cell r="C60" t="str">
            <v>Sistema de portifólio de ativos</v>
          </cell>
          <cell r="D60"/>
          <cell r="E60" t="str">
            <v>Sistema Nacional (SN)</v>
          </cell>
          <cell r="F60"/>
          <cell r="G60"/>
          <cell r="H60">
            <v>571428.56999999995</v>
          </cell>
          <cell r="I60">
            <v>1</v>
          </cell>
          <cell r="J60"/>
          <cell r="K60"/>
          <cell r="L60" t="str">
            <v>Sistema Nacional</v>
          </cell>
          <cell r="M60">
            <v>43862</v>
          </cell>
          <cell r="N60"/>
          <cell r="O60"/>
          <cell r="P60"/>
          <cell r="Q60"/>
        </row>
        <row r="61">
          <cell r="A61">
            <v>3.13</v>
          </cell>
          <cell r="B61" t="str">
            <v>2.1.2</v>
          </cell>
          <cell r="C61" t="str">
            <v>Sistema informatizado de Gestão de benefícios e incentivos fiscais, com apuração de impactos dos benefícios do ICMS, IPVA e ITCMD.</v>
          </cell>
          <cell r="D61"/>
          <cell r="E61" t="str">
            <v>Sistema Nacional (SN)</v>
          </cell>
          <cell r="F61"/>
          <cell r="G61"/>
          <cell r="H61">
            <v>285714.28999999998</v>
          </cell>
          <cell r="I61">
            <v>1</v>
          </cell>
          <cell r="J61"/>
          <cell r="K61"/>
          <cell r="L61" t="str">
            <v>Sistema Nacional</v>
          </cell>
          <cell r="M61">
            <v>43497</v>
          </cell>
          <cell r="N61"/>
          <cell r="O61"/>
          <cell r="P61"/>
          <cell r="Q61"/>
        </row>
        <row r="62">
          <cell r="A62">
            <v>3.14</v>
          </cell>
          <cell r="B62"/>
          <cell r="C62"/>
          <cell r="D62"/>
          <cell r="E62"/>
          <cell r="F62"/>
          <cell r="G62"/>
          <cell r="H62"/>
          <cell r="I62"/>
          <cell r="J62"/>
          <cell r="K62"/>
          <cell r="L62"/>
          <cell r="M62"/>
          <cell r="N62"/>
          <cell r="O62"/>
          <cell r="P62"/>
          <cell r="Q62"/>
        </row>
        <row r="63">
          <cell r="A63"/>
          <cell r="B63"/>
          <cell r="C63"/>
          <cell r="D63"/>
          <cell r="E63"/>
          <cell r="F63"/>
          <cell r="G63" t="str">
            <v>TOTAL</v>
          </cell>
          <cell r="H63">
            <v>7094285.4400000004</v>
          </cell>
          <cell r="I63"/>
          <cell r="J63"/>
          <cell r="K63"/>
          <cell r="L63"/>
          <cell r="M63"/>
          <cell r="N63"/>
          <cell r="O63"/>
          <cell r="P63"/>
          <cell r="Q63"/>
        </row>
        <row r="64">
          <cell r="A64">
            <v>4</v>
          </cell>
          <cell r="B64" t="str">
            <v>CONSULTORIAS FIRMAS</v>
          </cell>
          <cell r="C64"/>
          <cell r="D64"/>
          <cell r="E64"/>
          <cell r="F64"/>
          <cell r="G64"/>
          <cell r="H64"/>
          <cell r="I64"/>
          <cell r="J64"/>
          <cell r="K64"/>
          <cell r="L64"/>
          <cell r="M64"/>
          <cell r="N64"/>
          <cell r="O64"/>
          <cell r="P64"/>
          <cell r="Q64"/>
        </row>
        <row r="65">
          <cell r="A65"/>
          <cell r="B65" t="str">
            <v>Unidade Executora
Produto</v>
          </cell>
          <cell r="C65" t="str">
            <v>Objeto</v>
          </cell>
          <cell r="D65" t="str">
            <v>Descrição Adicional</v>
          </cell>
          <cell r="E65" t="str">
            <v>Método 
(Selecionar uma das Opções)*</v>
          </cell>
          <cell r="F65"/>
          <cell r="G65"/>
          <cell r="H65"/>
          <cell r="I65"/>
          <cell r="J65"/>
          <cell r="K65" t="str">
            <v>Categoria de Investimento</v>
          </cell>
          <cell r="L65" t="str">
            <v>Método de Revisão (Selecionar uma das opções)</v>
          </cell>
          <cell r="M65" t="str">
            <v>Datas Estimadas</v>
          </cell>
          <cell r="N65"/>
          <cell r="O65" t="str">
            <v>Comentários - para Sistema Nacional incluir Método de Seleção</v>
          </cell>
          <cell r="P65" t="str">
            <v>Número PRISM</v>
          </cell>
          <cell r="Q65" t="str">
            <v>Status</v>
          </cell>
        </row>
        <row r="66">
          <cell r="A66"/>
          <cell r="B66"/>
          <cell r="C66"/>
          <cell r="D66"/>
          <cell r="E66"/>
          <cell r="F66" t="str">
            <v>Número do Processo</v>
          </cell>
          <cell r="G66"/>
          <cell r="H66" t="str">
            <v>Montante Estimado em US$ X 1000</v>
          </cell>
          <cell r="I66" t="str">
            <v>Montante Estimado % BID</v>
          </cell>
          <cell r="J66" t="str">
            <v>Montante Estimado % Contrapartida</v>
          </cell>
          <cell r="K66"/>
          <cell r="L66"/>
          <cell r="M66" t="str">
            <v>Publicação  Manifestação de Interesse</v>
          </cell>
          <cell r="N66" t="str">
            <v>Assinatura do Contrato</v>
          </cell>
          <cell r="O66"/>
          <cell r="P66"/>
          <cell r="Q66"/>
        </row>
        <row r="67">
          <cell r="A67">
            <v>4.01</v>
          </cell>
          <cell r="B67" t="str">
            <v>1.1.1</v>
          </cell>
          <cell r="C67" t="str">
            <v>Contratação de Firma consultora para desenvolvimento de um Modelo de Planejamento Estratégico</v>
          </cell>
          <cell r="D67"/>
          <cell r="E67" t="str">
            <v>Seleção Baseada na Qualidade e Custo (SBQC)</v>
          </cell>
          <cell r="F67"/>
          <cell r="G67"/>
          <cell r="H67">
            <v>114285.71</v>
          </cell>
          <cell r="I67">
            <v>1</v>
          </cell>
          <cell r="J67"/>
          <cell r="K67"/>
          <cell r="L67" t="str">
            <v>Ex-Post</v>
          </cell>
          <cell r="M67">
            <v>43497</v>
          </cell>
          <cell r="N67"/>
          <cell r="O67"/>
          <cell r="P67"/>
          <cell r="Q67"/>
        </row>
        <row r="68">
          <cell r="A68">
            <v>4.0199999999999996</v>
          </cell>
          <cell r="B68" t="str">
            <v>1.1.2</v>
          </cell>
          <cell r="C68" t="str">
            <v>Contratação de Firma consultora para desenvolvimento de um Modelo de gestão de projetos, com metodologia em análise de riscos</v>
          </cell>
          <cell r="D68"/>
          <cell r="E68" t="str">
            <v>Seleção Baseada na Qualidade e Custo (SBQC)</v>
          </cell>
          <cell r="F68"/>
          <cell r="G68"/>
          <cell r="H68">
            <v>111428.57</v>
          </cell>
          <cell r="I68">
            <v>1</v>
          </cell>
          <cell r="J68"/>
          <cell r="K68"/>
          <cell r="L68" t="str">
            <v>Ex-Post</v>
          </cell>
          <cell r="M68">
            <v>43497</v>
          </cell>
          <cell r="N68"/>
          <cell r="O68"/>
          <cell r="P68"/>
          <cell r="Q68"/>
        </row>
        <row r="69">
          <cell r="A69">
            <v>4.03</v>
          </cell>
          <cell r="B69" t="str">
            <v>1.2.1</v>
          </cell>
          <cell r="C69" t="str">
            <v>Mapeamento de processos</v>
          </cell>
          <cell r="D69"/>
          <cell r="E69" t="str">
            <v>Seleção Baseada na Qualidade e Custo (SBQC)</v>
          </cell>
          <cell r="F69"/>
          <cell r="G69"/>
          <cell r="H69">
            <v>71428.570000000007</v>
          </cell>
          <cell r="I69">
            <v>1</v>
          </cell>
          <cell r="J69"/>
          <cell r="K69"/>
          <cell r="L69" t="str">
            <v>Ex-Post</v>
          </cell>
          <cell r="M69">
            <v>43617</v>
          </cell>
          <cell r="N69"/>
          <cell r="O69"/>
          <cell r="P69"/>
          <cell r="Q69"/>
        </row>
        <row r="70">
          <cell r="A70">
            <v>4.04</v>
          </cell>
          <cell r="B70" t="str">
            <v>1.2.1</v>
          </cell>
          <cell r="C70" t="str">
            <v>Automação de Processos</v>
          </cell>
          <cell r="D70"/>
          <cell r="E70" t="str">
            <v>Seleção Baseada na Qualidade e Custo (SBQC)</v>
          </cell>
          <cell r="F70"/>
          <cell r="G70"/>
          <cell r="H70">
            <v>1500000</v>
          </cell>
          <cell r="I70">
            <v>1</v>
          </cell>
          <cell r="J70"/>
          <cell r="K70"/>
          <cell r="L70" t="str">
            <v>Ex-Post</v>
          </cell>
          <cell r="M70">
            <v>43983</v>
          </cell>
          <cell r="N70"/>
          <cell r="O70"/>
          <cell r="P70"/>
          <cell r="Q70"/>
        </row>
        <row r="71">
          <cell r="A71">
            <v>4.05</v>
          </cell>
          <cell r="B71" t="str">
            <v>1.3.1</v>
          </cell>
          <cell r="C71" t="str">
            <v>Pesquisa de clima organizacional com transferência de conhecimento</v>
          </cell>
          <cell r="D71"/>
          <cell r="E71" t="str">
            <v>Seleção Baseada na Qualidade e Custo (SBQC)</v>
          </cell>
          <cell r="F71"/>
          <cell r="G71"/>
          <cell r="H71">
            <v>342857.14</v>
          </cell>
          <cell r="I71">
            <v>1</v>
          </cell>
          <cell r="J71"/>
          <cell r="K71"/>
          <cell r="L71" t="str">
            <v>Ex-Post</v>
          </cell>
          <cell r="M71">
            <v>43497</v>
          </cell>
          <cell r="N71"/>
          <cell r="O71"/>
          <cell r="P71"/>
          <cell r="Q71"/>
        </row>
        <row r="72">
          <cell r="A72">
            <v>4.0599999999999996</v>
          </cell>
          <cell r="B72" t="str">
            <v>1.3.1</v>
          </cell>
          <cell r="C72" t="str">
            <v>Projeto de implantação do Studio</v>
          </cell>
          <cell r="D72"/>
          <cell r="E72" t="str">
            <v>Seleção Baseada na Qualidade e Custo (SBQC)</v>
          </cell>
          <cell r="F72"/>
          <cell r="G72"/>
          <cell r="H72">
            <v>42857.14</v>
          </cell>
          <cell r="I72">
            <v>1</v>
          </cell>
          <cell r="J72"/>
          <cell r="K72"/>
          <cell r="L72" t="str">
            <v>Ex-Post</v>
          </cell>
          <cell r="M72">
            <v>43497</v>
          </cell>
          <cell r="N72"/>
          <cell r="O72"/>
          <cell r="P72"/>
          <cell r="Q72"/>
        </row>
        <row r="73">
          <cell r="A73">
            <v>4.07</v>
          </cell>
          <cell r="B73" t="str">
            <v>1.3.1</v>
          </cell>
          <cell r="C73" t="str">
            <v>Gestão de competência com software</v>
          </cell>
          <cell r="D73"/>
          <cell r="E73" t="str">
            <v>Seleção Baseada na Qualidade e Custo (SBQC)</v>
          </cell>
          <cell r="F73"/>
          <cell r="G73"/>
          <cell r="H73">
            <v>685714.29</v>
          </cell>
          <cell r="I73">
            <v>1</v>
          </cell>
          <cell r="J73"/>
          <cell r="K73"/>
          <cell r="L73" t="str">
            <v>Ex-Post</v>
          </cell>
          <cell r="M73">
            <v>43983</v>
          </cell>
          <cell r="N73"/>
          <cell r="O73"/>
          <cell r="P73"/>
          <cell r="Q73"/>
        </row>
        <row r="74">
          <cell r="A74">
            <v>4.08</v>
          </cell>
          <cell r="B74" t="str">
            <v>1.3.1</v>
          </cell>
          <cell r="C74" t="str">
            <v>Trilhas de aprendizagem</v>
          </cell>
          <cell r="D74"/>
          <cell r="E74" t="str">
            <v>Seleção Baseada na Qualidade e Custo (SBQC)</v>
          </cell>
          <cell r="F74"/>
          <cell r="G74"/>
          <cell r="H74">
            <v>428571.43</v>
          </cell>
          <cell r="I74">
            <v>1</v>
          </cell>
          <cell r="J74"/>
          <cell r="K74"/>
          <cell r="L74" t="str">
            <v>Ex-Post</v>
          </cell>
          <cell r="M74">
            <v>43617</v>
          </cell>
          <cell r="N74"/>
          <cell r="O74"/>
          <cell r="P74"/>
          <cell r="Q74"/>
        </row>
        <row r="75">
          <cell r="A75">
            <v>4.09</v>
          </cell>
          <cell r="B75" t="str">
            <v>1.4.1</v>
          </cell>
          <cell r="C75" t="str">
            <v>Implantação, gestão e avaliação do PDTI</v>
          </cell>
          <cell r="D75"/>
          <cell r="E75" t="str">
            <v>Seleção Baseada na Qualidade e Custo (SBQC)</v>
          </cell>
          <cell r="F75"/>
          <cell r="G75"/>
          <cell r="H75">
            <v>114571</v>
          </cell>
          <cell r="I75">
            <v>1</v>
          </cell>
          <cell r="J75"/>
          <cell r="K75"/>
          <cell r="L75" t="str">
            <v>Ex-Post</v>
          </cell>
          <cell r="M75">
            <v>43983</v>
          </cell>
          <cell r="N75"/>
          <cell r="O75"/>
          <cell r="P75"/>
          <cell r="Q75"/>
        </row>
        <row r="76">
          <cell r="A76">
            <v>4.0999999999999996</v>
          </cell>
          <cell r="B76" t="str">
            <v>1.4.2</v>
          </cell>
          <cell r="C76" t="str">
            <v>Modelo de consulta e análise de dados</v>
          </cell>
          <cell r="D76"/>
          <cell r="E76" t="str">
            <v>Seleção Baseada na Qualidade e Custo (SBQC)</v>
          </cell>
          <cell r="F76"/>
          <cell r="G76"/>
          <cell r="H76">
            <v>171429</v>
          </cell>
          <cell r="I76">
            <v>1</v>
          </cell>
          <cell r="J76"/>
          <cell r="K76"/>
          <cell r="L76" t="str">
            <v>Ex-Post</v>
          </cell>
          <cell r="M76"/>
          <cell r="N76"/>
          <cell r="O76"/>
          <cell r="P76"/>
          <cell r="Q76"/>
        </row>
        <row r="77">
          <cell r="A77">
            <v>4.1100000000000003</v>
          </cell>
          <cell r="B77" t="str">
            <v>1.5.2</v>
          </cell>
          <cell r="C77" t="str">
            <v>Consultoria em TI para modelo de Transparência Ativa</v>
          </cell>
          <cell r="D77"/>
          <cell r="E77" t="str">
            <v>Seleção Baseada na Qualidade e Custo (SBQC)</v>
          </cell>
          <cell r="F77"/>
          <cell r="G77"/>
          <cell r="H77">
            <v>126971.43</v>
          </cell>
          <cell r="I77">
            <v>1</v>
          </cell>
          <cell r="J77"/>
          <cell r="K77"/>
          <cell r="L77" t="str">
            <v>Ex-Post</v>
          </cell>
          <cell r="M77">
            <v>43862</v>
          </cell>
          <cell r="N77"/>
          <cell r="O77"/>
          <cell r="P77"/>
          <cell r="Q77"/>
        </row>
        <row r="78">
          <cell r="A78">
            <v>4.12</v>
          </cell>
          <cell r="B78" t="str">
            <v>1.5.1</v>
          </cell>
          <cell r="C78" t="str">
            <v>Consultoria em TI para revisão dos procedimentos de auditorias interna e controle interno</v>
          </cell>
          <cell r="D78"/>
          <cell r="E78" t="str">
            <v>Seleção Baseada na Qualidade e Custo (SBQC)</v>
          </cell>
          <cell r="F78"/>
          <cell r="G78"/>
          <cell r="H78">
            <v>235771.41999999998</v>
          </cell>
          <cell r="I78">
            <v>1</v>
          </cell>
          <cell r="J78"/>
          <cell r="K78"/>
          <cell r="L78" t="str">
            <v>Ex-Post</v>
          </cell>
          <cell r="M78">
            <v>43618</v>
          </cell>
          <cell r="N78"/>
          <cell r="O78"/>
          <cell r="P78"/>
          <cell r="Q78"/>
        </row>
        <row r="79">
          <cell r="A79">
            <v>4.13</v>
          </cell>
          <cell r="B79" t="str">
            <v>1.5.1</v>
          </cell>
          <cell r="C79" t="str">
            <v>Consultoria de gestão</v>
          </cell>
          <cell r="D79"/>
          <cell r="E79" t="str">
            <v>Seleção Baseada na Qualidade e Custo (SBQC)</v>
          </cell>
          <cell r="F79"/>
          <cell r="G79"/>
          <cell r="H79">
            <v>45257.14</v>
          </cell>
          <cell r="I79">
            <v>1</v>
          </cell>
          <cell r="J79"/>
          <cell r="K79"/>
          <cell r="L79" t="str">
            <v>Ex-Post</v>
          </cell>
          <cell r="M79">
            <v>43618</v>
          </cell>
          <cell r="N79"/>
          <cell r="O79"/>
          <cell r="P79"/>
          <cell r="Q79"/>
        </row>
        <row r="80">
          <cell r="A80">
            <v>4.1399999999999997</v>
          </cell>
          <cell r="B80" t="str">
            <v>1.5.1</v>
          </cell>
          <cell r="C80" t="str">
            <v>Consultoria para Análise, modelagem e automação dos processos Comunicação</v>
          </cell>
          <cell r="D80"/>
          <cell r="E80" t="str">
            <v>Seleção Baseada na Qualidade e Custo (SBQC)</v>
          </cell>
          <cell r="F80"/>
          <cell r="G80"/>
          <cell r="H80">
            <v>2857.14</v>
          </cell>
          <cell r="I80">
            <v>1</v>
          </cell>
          <cell r="J80"/>
          <cell r="K80"/>
          <cell r="L80" t="str">
            <v>Ex-Post</v>
          </cell>
          <cell r="M80">
            <v>43618</v>
          </cell>
          <cell r="N80"/>
          <cell r="O80"/>
          <cell r="P80"/>
          <cell r="Q80"/>
        </row>
        <row r="81">
          <cell r="A81">
            <v>4.1500000000000004</v>
          </cell>
          <cell r="B81" t="str">
            <v>1.3.3
2.2.1
2.2.2
2.5.1
3.2.1
3.3.4
3.4.2
3.4.1
3.5.2</v>
          </cell>
          <cell r="C81" t="str">
            <v>Fábrica de software para desenvolvimento de sistemas informatizados nos diversos produtos do projeto</v>
          </cell>
          <cell r="D81"/>
          <cell r="E81" t="str">
            <v>Seleção Baseada na Qualidade e Custo (SBQC)</v>
          </cell>
          <cell r="F81"/>
          <cell r="G81"/>
          <cell r="H81">
            <v>9047428.5600000005</v>
          </cell>
          <cell r="I81">
            <v>0.53577970003888042</v>
          </cell>
          <cell r="J81">
            <v>0.46422029996111952</v>
          </cell>
          <cell r="K81">
            <v>4200000</v>
          </cell>
          <cell r="L81" t="str">
            <v>Ex-Ante</v>
          </cell>
          <cell r="M81">
            <v>43617</v>
          </cell>
          <cell r="N81"/>
          <cell r="O81"/>
          <cell r="P81"/>
          <cell r="Q81"/>
        </row>
        <row r="82">
          <cell r="A82">
            <v>4.16</v>
          </cell>
          <cell r="B82" t="str">
            <v>2.2.3</v>
          </cell>
          <cell r="C82" t="str">
            <v>Desenvolvimento do portal único e sua integração com o SICEX e bases de pagamento do ES</v>
          </cell>
          <cell r="D82"/>
          <cell r="E82" t="str">
            <v>Seleção Baseada na Qualidade e Custo (SBQC)</v>
          </cell>
          <cell r="F82"/>
          <cell r="G82"/>
          <cell r="H82">
            <v>285714.28999999998</v>
          </cell>
          <cell r="I82">
            <v>1</v>
          </cell>
          <cell r="J82"/>
          <cell r="K82"/>
          <cell r="L82" t="str">
            <v>Ex-Post</v>
          </cell>
          <cell r="M82">
            <v>43862</v>
          </cell>
          <cell r="N82"/>
          <cell r="O82"/>
          <cell r="P82"/>
          <cell r="Q82"/>
        </row>
        <row r="83">
          <cell r="A83">
            <v>4.17</v>
          </cell>
          <cell r="B83" t="str">
            <v>2.2.4</v>
          </cell>
          <cell r="C83" t="str">
            <v>Modelo de Big Data a ser implantado</v>
          </cell>
          <cell r="D83"/>
          <cell r="E83" t="str">
            <v>Seleção Baseada na Qualidade e Custo (SBQC)</v>
          </cell>
          <cell r="F83"/>
          <cell r="G83"/>
          <cell r="H83">
            <v>142857.14000000001</v>
          </cell>
          <cell r="I83">
            <v>1</v>
          </cell>
          <cell r="J83"/>
          <cell r="K83"/>
          <cell r="L83" t="str">
            <v>Ex-Post</v>
          </cell>
          <cell r="M83"/>
          <cell r="N83"/>
          <cell r="O83"/>
          <cell r="P83"/>
          <cell r="Q83"/>
        </row>
        <row r="84">
          <cell r="A84">
            <v>4.18</v>
          </cell>
          <cell r="B84" t="str">
            <v>2.4.1</v>
          </cell>
          <cell r="C84" t="str">
            <v>Desenvolver e implementar solução integrada de inteligência artificial para atendimento eletrônico ao contibuinte  na SEFAZ. (solução de computação  cognitiva)</v>
          </cell>
          <cell r="D84"/>
          <cell r="E84" t="str">
            <v>Seleção Baseada na Qualidade e Custo (SBQC)</v>
          </cell>
          <cell r="F84"/>
          <cell r="G84"/>
          <cell r="H84">
            <v>857142.86</v>
          </cell>
          <cell r="I84">
            <v>1</v>
          </cell>
          <cell r="J84"/>
          <cell r="K84"/>
          <cell r="L84" t="str">
            <v>Ex-Post</v>
          </cell>
          <cell r="M84">
            <v>43862</v>
          </cell>
          <cell r="N84"/>
          <cell r="O84"/>
          <cell r="P84"/>
          <cell r="Q84"/>
        </row>
        <row r="85">
          <cell r="A85">
            <v>4.1900000000000004</v>
          </cell>
          <cell r="B85" t="str">
            <v>2.5.1</v>
          </cell>
          <cell r="C85" t="str">
            <v>Desenvolvimento de soluções tecnológicas para cobrança de IPVA: aplicativo de notificação automática e OCR para fiscalização móvel</v>
          </cell>
          <cell r="D85"/>
          <cell r="E85" t="str">
            <v>Seleção Baseada na Qualidade e Custo (SBQC)</v>
          </cell>
          <cell r="F85"/>
          <cell r="G85"/>
          <cell r="H85">
            <v>428571.43</v>
          </cell>
          <cell r="I85">
            <v>1</v>
          </cell>
          <cell r="J85"/>
          <cell r="K85"/>
          <cell r="L85" t="str">
            <v>Ex-Post</v>
          </cell>
          <cell r="M85">
            <v>43497</v>
          </cell>
          <cell r="N85"/>
          <cell r="O85"/>
          <cell r="P85"/>
          <cell r="Q85"/>
        </row>
        <row r="86">
          <cell r="A86">
            <v>4.2</v>
          </cell>
          <cell r="B86" t="str">
            <v>3.1.2</v>
          </cell>
          <cell r="C86" t="str">
            <v xml:space="preserve">Modelo de Gestão de Investimento Público </v>
          </cell>
          <cell r="D86"/>
          <cell r="E86" t="str">
            <v>Seleção Baseada na Qualidade e Custo (SBQC)</v>
          </cell>
          <cell r="F86"/>
          <cell r="G86"/>
          <cell r="H86">
            <v>342857.14</v>
          </cell>
          <cell r="I86">
            <v>1</v>
          </cell>
          <cell r="J86"/>
          <cell r="K86"/>
          <cell r="L86" t="str">
            <v>Ex-Post</v>
          </cell>
          <cell r="M86">
            <v>44593</v>
          </cell>
          <cell r="N86"/>
          <cell r="O86"/>
          <cell r="P86"/>
          <cell r="Q86"/>
        </row>
        <row r="87">
          <cell r="A87">
            <v>4.21</v>
          </cell>
          <cell r="B87" t="str">
            <v>3.1.1</v>
          </cell>
          <cell r="C87" t="str">
            <v>Marco orçamentário de médio prazo</v>
          </cell>
          <cell r="D87"/>
          <cell r="E87" t="str">
            <v>Seleção Baseada na Qualidade e Custo (SBQC)</v>
          </cell>
          <cell r="F87"/>
          <cell r="G87"/>
          <cell r="H87">
            <v>457142.86</v>
          </cell>
          <cell r="I87">
            <v>1</v>
          </cell>
          <cell r="J87"/>
          <cell r="K87"/>
          <cell r="L87" t="str">
            <v>Ex-Post</v>
          </cell>
          <cell r="M87">
            <v>43617</v>
          </cell>
          <cell r="N87"/>
          <cell r="O87"/>
          <cell r="P87"/>
          <cell r="Q87"/>
        </row>
        <row r="88">
          <cell r="A88">
            <v>4.22</v>
          </cell>
          <cell r="B88" t="str">
            <v>3.2.1</v>
          </cell>
          <cell r="C88" t="str">
            <v>Revisão e ajuste da metodologia para elaboração de programação e execução financeira</v>
          </cell>
          <cell r="D88"/>
          <cell r="E88" t="str">
            <v>Seleção Baseada na Qualidade e Custo (SBQC)</v>
          </cell>
          <cell r="F88"/>
          <cell r="G88"/>
          <cell r="H88">
            <v>86000</v>
          </cell>
          <cell r="I88">
            <v>1</v>
          </cell>
          <cell r="J88"/>
          <cell r="K88"/>
          <cell r="L88" t="str">
            <v>Ex-Post</v>
          </cell>
          <cell r="M88">
            <v>43617</v>
          </cell>
          <cell r="N88"/>
          <cell r="O88"/>
          <cell r="P88"/>
          <cell r="Q88"/>
        </row>
        <row r="89">
          <cell r="A89">
            <v>4.2300000000000004</v>
          </cell>
          <cell r="B89" t="str">
            <v>3.3.1
3.3.2
3.3.3</v>
          </cell>
          <cell r="C89" t="str">
            <v>Revisão e ajuste do modelo de compras, incluindo metodologia de preço de referência e atualização do catálogo de compras</v>
          </cell>
          <cell r="D89"/>
          <cell r="E89" t="str">
            <v>Seleção Baseada na Qualidade e Custo (SBQC)</v>
          </cell>
          <cell r="F89"/>
          <cell r="G89"/>
          <cell r="H89">
            <v>225142.86000000002</v>
          </cell>
          <cell r="I89">
            <v>1</v>
          </cell>
          <cell r="J89"/>
          <cell r="K89"/>
          <cell r="L89" t="str">
            <v>Ex-Post</v>
          </cell>
          <cell r="M89">
            <v>43709</v>
          </cell>
          <cell r="N89"/>
          <cell r="O89"/>
          <cell r="P89"/>
          <cell r="Q89"/>
        </row>
        <row r="90">
          <cell r="A90">
            <v>4.24</v>
          </cell>
          <cell r="B90" t="str">
            <v>3.4.1</v>
          </cell>
          <cell r="C90" t="str">
            <v>Serviços de consultoria para implementação de testes de impairment dos ativos do Estado</v>
          </cell>
          <cell r="D90"/>
          <cell r="E90" t="str">
            <v>Seleção Baseada na Qualidade e Custo (SBQC)</v>
          </cell>
          <cell r="F90"/>
          <cell r="G90"/>
          <cell r="H90">
            <v>42857.14</v>
          </cell>
          <cell r="I90">
            <v>1</v>
          </cell>
          <cell r="J90"/>
          <cell r="K90"/>
          <cell r="L90" t="str">
            <v>Ex-Post</v>
          </cell>
          <cell r="M90">
            <v>43862</v>
          </cell>
          <cell r="N90"/>
          <cell r="O90"/>
          <cell r="P90"/>
          <cell r="Q90"/>
        </row>
        <row r="91">
          <cell r="A91">
            <v>4.25</v>
          </cell>
          <cell r="B91" t="str">
            <v>3.5.1</v>
          </cell>
          <cell r="C91" t="str">
            <v>Mapeamento dos processos para o controle dos custos, unidades de gasto e definição de metodologia de avaliação dos custos das unidades</v>
          </cell>
          <cell r="D91"/>
          <cell r="E91" t="str">
            <v>Seleção Baseada na Qualidade e Custo (SBQC)</v>
          </cell>
          <cell r="F91"/>
          <cell r="G91"/>
          <cell r="H91">
            <v>137142.85999999999</v>
          </cell>
          <cell r="I91">
            <v>1</v>
          </cell>
          <cell r="J91"/>
          <cell r="K91"/>
          <cell r="L91" t="str">
            <v>Ex-Post</v>
          </cell>
          <cell r="M91">
            <v>43862</v>
          </cell>
          <cell r="N91"/>
          <cell r="O91"/>
          <cell r="P91"/>
          <cell r="Q91"/>
        </row>
        <row r="92">
          <cell r="A92">
            <v>4.26</v>
          </cell>
          <cell r="B92" t="str">
            <v>2.1.1</v>
          </cell>
          <cell r="C92" t="str">
            <v>Mapeamento do processo de concessão e controle do gasto tributário na sua totalidade (incluindo a SEDES e outros órgãos)</v>
          </cell>
          <cell r="D92"/>
          <cell r="E92" t="str">
            <v>Seleção Baseada na Qualidade e Custo (SBQC)</v>
          </cell>
          <cell r="F92"/>
          <cell r="G92"/>
          <cell r="H92">
            <v>107142.86</v>
          </cell>
          <cell r="I92">
            <v>1</v>
          </cell>
          <cell r="J92"/>
          <cell r="K92"/>
          <cell r="L92" t="str">
            <v>Ex-Post</v>
          </cell>
          <cell r="M92">
            <v>43617</v>
          </cell>
          <cell r="N92"/>
          <cell r="O92"/>
          <cell r="P92"/>
          <cell r="Q92"/>
        </row>
        <row r="93">
          <cell r="A93">
            <v>4.2699999999999996</v>
          </cell>
          <cell r="B93" t="str">
            <v>2.1.3</v>
          </cell>
          <cell r="C93" t="str">
            <v>Definição de metodologia de estimativa do GAP fiscal</v>
          </cell>
          <cell r="D93"/>
          <cell r="E93" t="str">
            <v>Seleção Baseada na Qualidade e Custo (SBQC)</v>
          </cell>
          <cell r="F93"/>
          <cell r="G93"/>
          <cell r="H93">
            <v>107142.86</v>
          </cell>
          <cell r="I93">
            <v>1</v>
          </cell>
          <cell r="J93"/>
          <cell r="K93"/>
          <cell r="L93" t="str">
            <v>Ex-Post</v>
          </cell>
          <cell r="M93">
            <v>44228</v>
          </cell>
          <cell r="N93"/>
          <cell r="O93"/>
          <cell r="P93"/>
          <cell r="Q93"/>
        </row>
        <row r="94">
          <cell r="A94">
            <v>4.28</v>
          </cell>
          <cell r="B94" t="str">
            <v>2.3.1</v>
          </cell>
          <cell r="C94" t="str">
            <v>Revisão e ajuste da legislação com ferramenta de busca</v>
          </cell>
          <cell r="D94"/>
          <cell r="E94" t="str">
            <v>Seleção Baseada na Qualidade e Custo (SBQC)</v>
          </cell>
          <cell r="F94"/>
          <cell r="G94"/>
          <cell r="H94">
            <v>171428.57</v>
          </cell>
          <cell r="I94">
            <v>1</v>
          </cell>
          <cell r="J94"/>
          <cell r="K94"/>
          <cell r="L94" t="str">
            <v>Ex-Post</v>
          </cell>
          <cell r="M94">
            <v>43617</v>
          </cell>
          <cell r="N94"/>
          <cell r="O94"/>
          <cell r="P94"/>
          <cell r="Q94"/>
        </row>
        <row r="95">
          <cell r="A95">
            <v>4.3099999999999898</v>
          </cell>
          <cell r="B95"/>
          <cell r="C95"/>
          <cell r="D95"/>
          <cell r="E95"/>
          <cell r="F95"/>
          <cell r="G95"/>
          <cell r="H95"/>
          <cell r="I95"/>
          <cell r="J95"/>
          <cell r="K95"/>
          <cell r="L95"/>
          <cell r="M95"/>
          <cell r="N95"/>
          <cell r="O95"/>
          <cell r="P95"/>
          <cell r="Q95"/>
        </row>
        <row r="96">
          <cell r="A96"/>
          <cell r="B96"/>
          <cell r="C96"/>
          <cell r="D96"/>
          <cell r="E96"/>
          <cell r="F96"/>
          <cell r="G96" t="str">
            <v>TOTAL</v>
          </cell>
          <cell r="H96">
            <v>16432571.409999998</v>
          </cell>
          <cell r="I96"/>
          <cell r="J96"/>
          <cell r="K96"/>
          <cell r="L96"/>
          <cell r="M96"/>
          <cell r="N96"/>
          <cell r="O96"/>
          <cell r="P96"/>
          <cell r="Q96"/>
        </row>
        <row r="97">
          <cell r="A97">
            <v>5</v>
          </cell>
          <cell r="B97" t="str">
            <v>5. CAPACITAÇÃO</v>
          </cell>
          <cell r="C97"/>
          <cell r="D97"/>
          <cell r="E97"/>
          <cell r="F97"/>
          <cell r="G97"/>
          <cell r="H97"/>
          <cell r="I97"/>
          <cell r="J97"/>
          <cell r="K97"/>
          <cell r="L97"/>
          <cell r="M97"/>
          <cell r="N97"/>
          <cell r="O97"/>
          <cell r="P97"/>
          <cell r="Q97"/>
        </row>
        <row r="98">
          <cell r="A98"/>
          <cell r="B98" t="str">
            <v>Unidade Executora
Produto</v>
          </cell>
          <cell r="C98" t="str">
            <v>Atividade</v>
          </cell>
          <cell r="D98" t="str">
            <v>Descrição adicional:</v>
          </cell>
          <cell r="E98" t="str">
            <v>Método de Aquisição
(Selecionar uma das opções):</v>
          </cell>
          <cell r="F98"/>
          <cell r="G98"/>
          <cell r="H98" t="str">
            <v xml:space="preserve">Montante Estimado </v>
          </cell>
          <cell r="I98"/>
          <cell r="J98"/>
          <cell r="K98" t="str">
            <v>Categoria de Investimento:</v>
          </cell>
          <cell r="L98" t="str">
            <v>Método de Revisão (Selecionar uma das opções):</v>
          </cell>
          <cell r="M98" t="str">
            <v>Datas</v>
          </cell>
          <cell r="N98"/>
          <cell r="O98" t="str">
            <v>Comentários - para Sistema Nacional incluir método de Seleção</v>
          </cell>
          <cell r="P98" t="str">
            <v>Numero PRISM</v>
          </cell>
          <cell r="Q98" t="str">
            <v>Status</v>
          </cell>
        </row>
        <row r="99">
          <cell r="A99"/>
          <cell r="B99"/>
          <cell r="C99"/>
          <cell r="D99"/>
          <cell r="E99"/>
          <cell r="F99" t="str">
            <v>Número de Processo:</v>
          </cell>
          <cell r="G99"/>
          <cell r="H99" t="str">
            <v>Montante Estimado em US$:</v>
          </cell>
          <cell r="I99" t="str">
            <v>Montante Estimado % BID:</v>
          </cell>
          <cell r="J99" t="str">
            <v>Montante Estimado % Contrapartida:</v>
          </cell>
          <cell r="K99"/>
          <cell r="L99"/>
          <cell r="M99" t="str">
            <v xml:space="preserve"> Publicação  Manifestação de Interesse</v>
          </cell>
          <cell r="N99" t="str">
            <v>Assinatura do Contrato</v>
          </cell>
          <cell r="O99"/>
          <cell r="P99"/>
          <cell r="Q99"/>
        </row>
        <row r="100">
          <cell r="A100">
            <v>5.01</v>
          </cell>
          <cell r="B100" t="str">
            <v>1.1.1</v>
          </cell>
          <cell r="C100" t="str">
            <v>Capacitação em Indicadores e avaliação de resultados</v>
          </cell>
          <cell r="D100"/>
          <cell r="E100" t="str">
            <v>Contratação Direta (CD)</v>
          </cell>
          <cell r="F100"/>
          <cell r="G100"/>
          <cell r="H100">
            <v>12000</v>
          </cell>
          <cell r="I100">
            <v>1</v>
          </cell>
          <cell r="J100"/>
          <cell r="K100"/>
          <cell r="L100" t="str">
            <v>Ex-Post</v>
          </cell>
          <cell r="M100">
            <v>43862</v>
          </cell>
          <cell r="N100"/>
          <cell r="O100"/>
          <cell r="P100"/>
          <cell r="Q100"/>
        </row>
        <row r="101">
          <cell r="A101">
            <v>5.0199999999999996</v>
          </cell>
          <cell r="B101" t="str">
            <v>1.1.1 1.3.1 1.4.1 1.5.1 1.5.2 2.2.3 2.3.1 2.4.1 3.3.2 3.4.1 3.5.1 4.1.1 2.1.1</v>
          </cell>
          <cell r="C101" t="str">
            <v>Visita técnicas técnicas, participação em eventos, seminários, conferências, foruns e workshops</v>
          </cell>
          <cell r="D101"/>
          <cell r="E101" t="str">
            <v>Contratação Direta (CD)</v>
          </cell>
          <cell r="F101"/>
          <cell r="G101"/>
          <cell r="H101">
            <v>457371.43999999994</v>
          </cell>
          <cell r="I101">
            <v>1</v>
          </cell>
          <cell r="J101"/>
          <cell r="K101"/>
          <cell r="L101" t="str">
            <v>Ex-Post</v>
          </cell>
          <cell r="M101"/>
          <cell r="N101"/>
          <cell r="O101"/>
          <cell r="P101"/>
          <cell r="Q101"/>
        </row>
        <row r="102">
          <cell r="A102">
            <v>5.03</v>
          </cell>
          <cell r="B102" t="str">
            <v>1.1.2</v>
          </cell>
          <cell r="C102" t="str">
            <v>Certificação em gestão de projetos</v>
          </cell>
          <cell r="D102"/>
          <cell r="E102" t="str">
            <v>Contratação Direta (CD)</v>
          </cell>
          <cell r="F102"/>
          <cell r="G102"/>
          <cell r="H102">
            <v>11428.57</v>
          </cell>
          <cell r="I102">
            <v>1</v>
          </cell>
          <cell r="J102"/>
          <cell r="K102"/>
          <cell r="L102" t="str">
            <v>Ex-Post</v>
          </cell>
          <cell r="M102">
            <v>43862</v>
          </cell>
          <cell r="N102"/>
          <cell r="O102"/>
          <cell r="P102"/>
          <cell r="Q102"/>
        </row>
        <row r="103">
          <cell r="A103">
            <v>5.04</v>
          </cell>
          <cell r="B103" t="str">
            <v>1.1.3</v>
          </cell>
          <cell r="C103" t="str">
            <v>Capacitação dos RH envolvidos nos procedimentos de Governança</v>
          </cell>
          <cell r="D103"/>
          <cell r="E103" t="str">
            <v>Contratação Direta (CD)</v>
          </cell>
          <cell r="F103"/>
          <cell r="G103"/>
          <cell r="H103">
            <v>24000</v>
          </cell>
          <cell r="I103">
            <v>1</v>
          </cell>
          <cell r="J103"/>
          <cell r="K103"/>
          <cell r="L103" t="str">
            <v>Ex-Post</v>
          </cell>
          <cell r="M103">
            <v>44228</v>
          </cell>
          <cell r="N103"/>
          <cell r="O103"/>
          <cell r="P103"/>
          <cell r="Q103"/>
        </row>
        <row r="104">
          <cell r="A104">
            <v>5.05</v>
          </cell>
          <cell r="B104" t="str">
            <v>1.2.1</v>
          </cell>
          <cell r="C104" t="str">
            <v>Capacitação em processos administrativos</v>
          </cell>
          <cell r="D104"/>
          <cell r="E104" t="str">
            <v>Contratação Direta (CD)</v>
          </cell>
          <cell r="F104"/>
          <cell r="G104"/>
          <cell r="H104">
            <v>571428.56999999995</v>
          </cell>
          <cell r="I104">
            <v>1</v>
          </cell>
          <cell r="J104"/>
          <cell r="K104"/>
          <cell r="L104" t="str">
            <v>Ex-Post</v>
          </cell>
          <cell r="M104">
            <v>44228</v>
          </cell>
          <cell r="N104"/>
          <cell r="O104"/>
          <cell r="P104"/>
          <cell r="Q104"/>
        </row>
        <row r="105">
          <cell r="A105">
            <v>5.0599999999999996</v>
          </cell>
          <cell r="B105" t="str">
            <v>1.3.1</v>
          </cell>
          <cell r="C105" t="str">
            <v>Capacitação da equipe gestora em mapeamento de competências</v>
          </cell>
          <cell r="D105"/>
          <cell r="E105" t="str">
            <v>Contratação Direta (CD)</v>
          </cell>
          <cell r="F105"/>
          <cell r="G105"/>
          <cell r="H105">
            <v>42857.14</v>
          </cell>
          <cell r="I105">
            <v>1</v>
          </cell>
          <cell r="J105"/>
          <cell r="K105"/>
          <cell r="L105" t="str">
            <v>Ex-Post</v>
          </cell>
          <cell r="M105">
            <v>44228</v>
          </cell>
          <cell r="N105"/>
          <cell r="O105"/>
          <cell r="P105"/>
          <cell r="Q105"/>
        </row>
        <row r="106">
          <cell r="A106">
            <v>5.07</v>
          </cell>
          <cell r="B106" t="str">
            <v>1.4.1</v>
          </cell>
          <cell r="C106" t="str">
            <v>Capacitação para PDTI</v>
          </cell>
          <cell r="D106"/>
          <cell r="E106" t="str">
            <v>Contratação Direta (CD)</v>
          </cell>
          <cell r="F106"/>
          <cell r="G106"/>
          <cell r="H106">
            <v>20000</v>
          </cell>
          <cell r="I106">
            <v>1</v>
          </cell>
          <cell r="J106"/>
          <cell r="K106"/>
          <cell r="L106" t="str">
            <v>Ex-Post</v>
          </cell>
          <cell r="M106">
            <v>44228</v>
          </cell>
          <cell r="N106"/>
          <cell r="O106"/>
          <cell r="P106"/>
          <cell r="Q106"/>
        </row>
        <row r="107">
          <cell r="A107">
            <v>5.08</v>
          </cell>
          <cell r="B107" t="str">
            <v>1.4.2</v>
          </cell>
          <cell r="C107" t="str">
            <v>Capacitação em ferramentas tecnológicas</v>
          </cell>
          <cell r="D107"/>
          <cell r="E107" t="str">
            <v>Contratação Direta (CD)</v>
          </cell>
          <cell r="F107"/>
          <cell r="G107"/>
          <cell r="H107">
            <v>285714.28999999998</v>
          </cell>
          <cell r="I107">
            <v>1</v>
          </cell>
          <cell r="J107"/>
          <cell r="K107"/>
          <cell r="L107" t="str">
            <v>Ex-Post</v>
          </cell>
          <cell r="M107"/>
          <cell r="N107"/>
          <cell r="O107"/>
          <cell r="P107"/>
          <cell r="Q107"/>
        </row>
        <row r="108">
          <cell r="A108">
            <v>5.09</v>
          </cell>
          <cell r="B108" t="str">
            <v>1.4.2</v>
          </cell>
          <cell r="C108" t="str">
            <v>Capacitação em metodologias de desenvolvimento de sistemas</v>
          </cell>
          <cell r="D108"/>
          <cell r="E108" t="str">
            <v>Contratação Direta (CD)</v>
          </cell>
          <cell r="F108"/>
          <cell r="G108"/>
          <cell r="H108">
            <v>285714.28999999998</v>
          </cell>
          <cell r="I108">
            <v>1</v>
          </cell>
          <cell r="J108"/>
          <cell r="K108"/>
          <cell r="L108" t="str">
            <v>Ex-Post</v>
          </cell>
          <cell r="M108"/>
          <cell r="N108"/>
          <cell r="O108"/>
          <cell r="P108"/>
          <cell r="Q108"/>
        </row>
        <row r="109">
          <cell r="A109">
            <v>5.0999999999999996</v>
          </cell>
          <cell r="B109" t="str">
            <v>1.5.1</v>
          </cell>
          <cell r="C109" t="str">
            <v>Três Linhas de Defesa</v>
          </cell>
          <cell r="D109"/>
          <cell r="E109" t="str">
            <v>Contratação Direta (CD)</v>
          </cell>
          <cell r="F109"/>
          <cell r="G109"/>
          <cell r="H109">
            <v>45714.29</v>
          </cell>
          <cell r="I109">
            <v>1</v>
          </cell>
          <cell r="J109"/>
          <cell r="K109"/>
          <cell r="L109" t="str">
            <v>Ex-Post</v>
          </cell>
          <cell r="M109">
            <v>43618</v>
          </cell>
          <cell r="N109"/>
          <cell r="O109"/>
          <cell r="P109"/>
          <cell r="Q109"/>
        </row>
        <row r="110">
          <cell r="A110">
            <v>5.1100000000000003</v>
          </cell>
          <cell r="B110" t="str">
            <v>1.5.1</v>
          </cell>
          <cell r="C110" t="str">
            <v>ERM</v>
          </cell>
          <cell r="D110"/>
          <cell r="E110" t="str">
            <v>Contratação Direta (CD)</v>
          </cell>
          <cell r="F110"/>
          <cell r="G110"/>
          <cell r="H110">
            <v>43885.71</v>
          </cell>
          <cell r="I110">
            <v>1</v>
          </cell>
          <cell r="J110"/>
          <cell r="K110"/>
          <cell r="L110" t="str">
            <v>Ex-Post</v>
          </cell>
          <cell r="M110">
            <v>43618</v>
          </cell>
          <cell r="N110"/>
          <cell r="O110"/>
          <cell r="P110"/>
          <cell r="Q110"/>
        </row>
        <row r="111">
          <cell r="A111">
            <v>5.12</v>
          </cell>
          <cell r="B111" t="str">
            <v>1.5.1</v>
          </cell>
          <cell r="C111" t="str">
            <v>COSO</v>
          </cell>
          <cell r="D111"/>
          <cell r="E111" t="str">
            <v>Contratação Direta (CD)</v>
          </cell>
          <cell r="F111"/>
          <cell r="G111"/>
          <cell r="H111">
            <v>91428.57</v>
          </cell>
          <cell r="I111">
            <v>1</v>
          </cell>
          <cell r="J111"/>
          <cell r="K111"/>
          <cell r="L111" t="str">
            <v>Ex-Post</v>
          </cell>
          <cell r="M111">
            <v>43618</v>
          </cell>
          <cell r="N111"/>
          <cell r="O111"/>
          <cell r="P111"/>
          <cell r="Q111"/>
        </row>
        <row r="112">
          <cell r="A112">
            <v>5.13</v>
          </cell>
          <cell r="B112" t="str">
            <v>1.5.1</v>
          </cell>
          <cell r="C112" t="str">
            <v>Curso AUDIT I, II e TI (Ênfase em Órgãos Públicos)</v>
          </cell>
          <cell r="D112"/>
          <cell r="E112" t="str">
            <v>Contratação Direta (CD)</v>
          </cell>
          <cell r="F112"/>
          <cell r="G112"/>
          <cell r="H112">
            <v>129462.86</v>
          </cell>
          <cell r="I112">
            <v>1</v>
          </cell>
          <cell r="J112"/>
          <cell r="K112"/>
          <cell r="L112" t="str">
            <v>Ex-Post</v>
          </cell>
          <cell r="M112">
            <v>43618</v>
          </cell>
          <cell r="N112"/>
          <cell r="O112"/>
          <cell r="P112"/>
          <cell r="Q112"/>
        </row>
        <row r="113">
          <cell r="A113">
            <v>5.14</v>
          </cell>
          <cell r="B113" t="str">
            <v>1.5.1</v>
          </cell>
          <cell r="C113" t="str">
            <v>REPORT</v>
          </cell>
          <cell r="D113"/>
          <cell r="E113" t="str">
            <v>Contratação Direta (CD)</v>
          </cell>
          <cell r="F113"/>
          <cell r="G113"/>
          <cell r="H113">
            <v>25600</v>
          </cell>
          <cell r="I113">
            <v>1</v>
          </cell>
          <cell r="J113"/>
          <cell r="K113"/>
          <cell r="L113" t="str">
            <v>Ex-Post</v>
          </cell>
          <cell r="M113">
            <v>43618</v>
          </cell>
          <cell r="N113"/>
          <cell r="O113"/>
          <cell r="P113"/>
          <cell r="Q113"/>
        </row>
        <row r="114">
          <cell r="A114">
            <v>5.15</v>
          </cell>
          <cell r="B114" t="str">
            <v>1.5.1</v>
          </cell>
          <cell r="C114" t="str">
            <v>Tools and Techniques – Nível Avançado</v>
          </cell>
          <cell r="D114"/>
          <cell r="E114" t="str">
            <v>Contratação Direta (CD)</v>
          </cell>
          <cell r="F114"/>
          <cell r="G114"/>
          <cell r="H114">
            <v>10285.709999999999</v>
          </cell>
          <cell r="I114">
            <v>1</v>
          </cell>
          <cell r="J114"/>
          <cell r="K114"/>
          <cell r="L114" t="str">
            <v>Ex-Post</v>
          </cell>
          <cell r="M114">
            <v>43618</v>
          </cell>
          <cell r="N114"/>
          <cell r="O114"/>
          <cell r="P114"/>
          <cell r="Q114"/>
        </row>
        <row r="115">
          <cell r="A115">
            <v>5.16</v>
          </cell>
          <cell r="B115" t="str">
            <v>1.5.1</v>
          </cell>
          <cell r="C115" t="str">
            <v>Formação Analista Data Warehouse</v>
          </cell>
          <cell r="D115"/>
          <cell r="E115" t="str">
            <v>Contratação Direta (CD)</v>
          </cell>
          <cell r="F115"/>
          <cell r="G115"/>
          <cell r="H115">
            <v>5428.57</v>
          </cell>
          <cell r="I115">
            <v>1</v>
          </cell>
          <cell r="J115"/>
          <cell r="K115"/>
          <cell r="L115" t="str">
            <v>Ex-Post</v>
          </cell>
          <cell r="M115">
            <v>43618</v>
          </cell>
          <cell r="N115"/>
          <cell r="O115"/>
          <cell r="P115"/>
          <cell r="Q115"/>
        </row>
        <row r="116">
          <cell r="A116">
            <v>5.17</v>
          </cell>
          <cell r="B116" t="str">
            <v>1.5.1</v>
          </cell>
          <cell r="C116" t="str">
            <v>Academia Data Science</v>
          </cell>
          <cell r="D116"/>
          <cell r="E116" t="str">
            <v>Contratação Direta (CD)</v>
          </cell>
          <cell r="F116"/>
          <cell r="G116"/>
          <cell r="H116">
            <v>7142.86</v>
          </cell>
          <cell r="I116">
            <v>1</v>
          </cell>
          <cell r="J116"/>
          <cell r="K116"/>
          <cell r="L116" t="str">
            <v>Ex-Post</v>
          </cell>
          <cell r="M116">
            <v>43618</v>
          </cell>
          <cell r="N116"/>
          <cell r="O116"/>
          <cell r="P116"/>
          <cell r="Q116"/>
        </row>
        <row r="117">
          <cell r="A117">
            <v>5.18</v>
          </cell>
          <cell r="B117" t="str">
            <v>1.5.1</v>
          </cell>
          <cell r="C117" t="str">
            <v>Treinamento SAS: BI e Mineração de dados</v>
          </cell>
          <cell r="D117"/>
          <cell r="E117" t="str">
            <v>Contratação Direta (CD)</v>
          </cell>
          <cell r="F117"/>
          <cell r="G117"/>
          <cell r="H117">
            <v>36055.879999999997</v>
          </cell>
          <cell r="I117">
            <v>1</v>
          </cell>
          <cell r="J117"/>
          <cell r="K117"/>
          <cell r="L117" t="str">
            <v>Ex-Post</v>
          </cell>
          <cell r="M117">
            <v>43618</v>
          </cell>
          <cell r="N117"/>
          <cell r="O117"/>
          <cell r="P117"/>
          <cell r="Q117"/>
        </row>
        <row r="118">
          <cell r="A118">
            <v>5.19</v>
          </cell>
          <cell r="B118" t="str">
            <v>1.5.1</v>
          </cell>
          <cell r="C118" t="str">
            <v>Certificação CIA (Certified Internal Auditor) 1, 2 e 3</v>
          </cell>
          <cell r="D118"/>
          <cell r="E118" t="str">
            <v>Contratação Direta (CD)</v>
          </cell>
          <cell r="F118"/>
          <cell r="G118"/>
          <cell r="H118">
            <v>152365.71000000002</v>
          </cell>
          <cell r="I118">
            <v>1</v>
          </cell>
          <cell r="J118"/>
          <cell r="K118"/>
          <cell r="L118" t="str">
            <v>Ex-Post</v>
          </cell>
          <cell r="M118">
            <v>43618</v>
          </cell>
          <cell r="N118"/>
          <cell r="O118"/>
          <cell r="P118"/>
          <cell r="Q118"/>
        </row>
        <row r="119">
          <cell r="A119">
            <v>5.2</v>
          </cell>
          <cell r="B119" t="str">
            <v>1.5.1</v>
          </cell>
          <cell r="C119" t="str">
            <v>Certificação CCSA - Certification Control Self-Assessment</v>
          </cell>
          <cell r="D119"/>
          <cell r="E119" t="str">
            <v>Contratação Direta (CD)</v>
          </cell>
          <cell r="F119"/>
          <cell r="G119"/>
          <cell r="H119">
            <v>39405.72</v>
          </cell>
          <cell r="I119">
            <v>1</v>
          </cell>
          <cell r="J119"/>
          <cell r="K119"/>
          <cell r="L119" t="str">
            <v>Ex-Post</v>
          </cell>
          <cell r="M119">
            <v>43618</v>
          </cell>
          <cell r="N119"/>
          <cell r="O119"/>
          <cell r="P119"/>
          <cell r="Q119"/>
        </row>
        <row r="120">
          <cell r="A120">
            <v>5.21</v>
          </cell>
          <cell r="B120" t="str">
            <v>1.5.1</v>
          </cell>
          <cell r="C120" t="str">
            <v>Treinamento - Sistema de Automação de Auditoria</v>
          </cell>
          <cell r="D120"/>
          <cell r="E120" t="str">
            <v>Contratação Direta (CD)</v>
          </cell>
          <cell r="F120"/>
          <cell r="G120"/>
          <cell r="H120">
            <v>68571.429999999993</v>
          </cell>
          <cell r="I120">
            <v>1</v>
          </cell>
          <cell r="J120"/>
          <cell r="K120"/>
          <cell r="L120" t="str">
            <v>Ex-Post</v>
          </cell>
          <cell r="M120">
            <v>43618</v>
          </cell>
          <cell r="N120"/>
          <cell r="O120"/>
          <cell r="P120"/>
          <cell r="Q120"/>
        </row>
        <row r="121">
          <cell r="A121">
            <v>5.22</v>
          </cell>
          <cell r="B121" t="str">
            <v>1.5.1</v>
          </cell>
          <cell r="C121" t="str">
            <v>CGAP – Certified Government Auditing Professional</v>
          </cell>
          <cell r="D121"/>
          <cell r="E121" t="str">
            <v>Contratação Direta (CD)</v>
          </cell>
          <cell r="F121"/>
          <cell r="G121"/>
          <cell r="H121">
            <v>22857.14</v>
          </cell>
          <cell r="I121">
            <v>1</v>
          </cell>
          <cell r="J121"/>
          <cell r="K121"/>
          <cell r="L121" t="str">
            <v>Ex-Post</v>
          </cell>
          <cell r="M121">
            <v>43618</v>
          </cell>
          <cell r="N121"/>
          <cell r="O121"/>
          <cell r="P121"/>
          <cell r="Q121"/>
        </row>
        <row r="122">
          <cell r="A122">
            <v>5.23</v>
          </cell>
          <cell r="B122" t="str">
            <v>1.5.1</v>
          </cell>
          <cell r="C122" t="str">
            <v>CRMA – Certification in Risk Management Assurance</v>
          </cell>
          <cell r="D122"/>
          <cell r="E122" t="str">
            <v>Contratação Direta (CD)</v>
          </cell>
          <cell r="F122"/>
          <cell r="G122"/>
          <cell r="H122">
            <v>22857.14</v>
          </cell>
          <cell r="I122">
            <v>1</v>
          </cell>
          <cell r="J122"/>
          <cell r="K122"/>
          <cell r="L122" t="str">
            <v>Ex-Post</v>
          </cell>
          <cell r="M122">
            <v>43618</v>
          </cell>
          <cell r="N122"/>
          <cell r="O122"/>
          <cell r="P122"/>
          <cell r="Q122"/>
        </row>
        <row r="123">
          <cell r="A123">
            <v>5.2399999999999904</v>
          </cell>
          <cell r="B123" t="str">
            <v>2.2.3</v>
          </cell>
          <cell r="C123" t="str">
            <v>Treinamento em Comercio Exterior</v>
          </cell>
          <cell r="D123"/>
          <cell r="E123" t="str">
            <v>Contratação Direta (CD)</v>
          </cell>
          <cell r="F123"/>
          <cell r="G123"/>
          <cell r="H123">
            <v>11428.57</v>
          </cell>
          <cell r="I123">
            <v>1</v>
          </cell>
          <cell r="J123"/>
          <cell r="K123"/>
          <cell r="L123" t="str">
            <v>Ex-Post</v>
          </cell>
          <cell r="M123">
            <v>44228</v>
          </cell>
          <cell r="N123"/>
          <cell r="O123"/>
          <cell r="P123"/>
          <cell r="Q123"/>
        </row>
        <row r="124">
          <cell r="A124">
            <v>5.2499999999999902</v>
          </cell>
          <cell r="B124" t="str">
            <v>2.2.1</v>
          </cell>
          <cell r="C124" t="str">
            <v>Instrumento de fiscalização (malha, e etc)</v>
          </cell>
          <cell r="D124"/>
          <cell r="E124" t="str">
            <v>Contratação Direta (CD)</v>
          </cell>
          <cell r="F124"/>
          <cell r="G124"/>
          <cell r="H124">
            <v>17142.86</v>
          </cell>
          <cell r="I124">
            <v>1</v>
          </cell>
          <cell r="J124"/>
          <cell r="K124"/>
          <cell r="L124" t="str">
            <v>Ex-Post</v>
          </cell>
          <cell r="M124">
            <v>43497</v>
          </cell>
          <cell r="N124"/>
          <cell r="O124"/>
          <cell r="P124"/>
          <cell r="Q124"/>
        </row>
        <row r="125">
          <cell r="A125">
            <v>5.25999999999999</v>
          </cell>
          <cell r="B125" t="str">
            <v>2.2.2</v>
          </cell>
          <cell r="C125" t="str">
            <v>Planejamento da Acao Fiscal</v>
          </cell>
          <cell r="D125"/>
          <cell r="E125" t="str">
            <v>Contratação Direta (CD)</v>
          </cell>
          <cell r="F125"/>
          <cell r="G125"/>
          <cell r="H125">
            <v>5714.29</v>
          </cell>
          <cell r="I125">
            <v>1</v>
          </cell>
          <cell r="J125"/>
          <cell r="K125"/>
          <cell r="L125" t="str">
            <v>Ex-Post</v>
          </cell>
          <cell r="M125">
            <v>43617</v>
          </cell>
          <cell r="N125"/>
          <cell r="O125"/>
          <cell r="P125"/>
          <cell r="Q125"/>
        </row>
        <row r="126">
          <cell r="A126">
            <v>5.2699999999999898</v>
          </cell>
          <cell r="B126" t="str">
            <v>2.2.2</v>
          </cell>
          <cell r="C126" t="str">
            <v>Moniotoramento de contribuintes</v>
          </cell>
          <cell r="D126"/>
          <cell r="E126" t="str">
            <v>Contratação Direta (CD)</v>
          </cell>
          <cell r="F126"/>
          <cell r="G126"/>
          <cell r="H126">
            <v>5714.29</v>
          </cell>
          <cell r="I126">
            <v>1</v>
          </cell>
          <cell r="J126"/>
          <cell r="K126"/>
          <cell r="L126" t="str">
            <v>Ex-Post</v>
          </cell>
          <cell r="M126">
            <v>43617</v>
          </cell>
          <cell r="N126"/>
          <cell r="O126"/>
          <cell r="P126"/>
          <cell r="Q126"/>
        </row>
        <row r="127">
          <cell r="A127">
            <v>5.2799999999999896</v>
          </cell>
          <cell r="B127" t="str">
            <v>2.2.4</v>
          </cell>
          <cell r="C127" t="str">
            <v>Capacitação para trabalhar com Big Data</v>
          </cell>
          <cell r="D127"/>
          <cell r="E127" t="str">
            <v>Contratação Direta (CD)</v>
          </cell>
          <cell r="F127"/>
          <cell r="G127"/>
          <cell r="H127">
            <v>11428.57</v>
          </cell>
          <cell r="I127">
            <v>1</v>
          </cell>
          <cell r="J127"/>
          <cell r="K127"/>
          <cell r="L127" t="str">
            <v>Ex-Post</v>
          </cell>
          <cell r="M127"/>
          <cell r="N127"/>
          <cell r="O127"/>
          <cell r="P127"/>
          <cell r="Q127"/>
        </row>
        <row r="128">
          <cell r="A128">
            <v>5.2899999999999903</v>
          </cell>
          <cell r="B128" t="str">
            <v>2.3.1</v>
          </cell>
          <cell r="C128" t="str">
            <v>Capacitação em sistema de processo eletrônico</v>
          </cell>
          <cell r="D128"/>
          <cell r="E128" t="str">
            <v>Contratação Direta (CD)</v>
          </cell>
          <cell r="F128"/>
          <cell r="G128"/>
          <cell r="H128">
            <v>11428.57</v>
          </cell>
          <cell r="I128">
            <v>1</v>
          </cell>
          <cell r="J128"/>
          <cell r="K128"/>
          <cell r="L128" t="str">
            <v>Ex-Post</v>
          </cell>
          <cell r="M128">
            <v>44228</v>
          </cell>
          <cell r="N128"/>
          <cell r="O128"/>
          <cell r="P128"/>
          <cell r="Q128"/>
        </row>
        <row r="129">
          <cell r="A129">
            <v>5.2999999999999901</v>
          </cell>
          <cell r="B129" t="str">
            <v>2.4.1</v>
          </cell>
          <cell r="C129" t="str">
            <v>Capacitação em AI para atendimento eletrônico ao contribuinte</v>
          </cell>
          <cell r="D129"/>
          <cell r="E129" t="str">
            <v>Contratação Direta (CD)</v>
          </cell>
          <cell r="F129"/>
          <cell r="G129"/>
          <cell r="H129">
            <v>28571.43</v>
          </cell>
          <cell r="I129">
            <v>1</v>
          </cell>
          <cell r="J129"/>
          <cell r="K129"/>
          <cell r="L129" t="str">
            <v>Ex-Post</v>
          </cell>
          <cell r="M129">
            <v>43862</v>
          </cell>
          <cell r="N129"/>
          <cell r="O129"/>
          <cell r="P129"/>
          <cell r="Q129"/>
        </row>
        <row r="130">
          <cell r="A130">
            <v>5.3099999999999898</v>
          </cell>
          <cell r="B130" t="str">
            <v>2.5.1</v>
          </cell>
          <cell r="C130" t="str">
            <v xml:space="preserve">Capacitação da equipe de cobrança e arrecadação </v>
          </cell>
          <cell r="D130"/>
          <cell r="E130" t="str">
            <v>Contratação Direta (CD)</v>
          </cell>
          <cell r="F130"/>
          <cell r="G130"/>
          <cell r="H130">
            <v>22857.14</v>
          </cell>
          <cell r="I130">
            <v>1</v>
          </cell>
          <cell r="J130"/>
          <cell r="K130"/>
          <cell r="L130" t="str">
            <v>Ex-Post</v>
          </cell>
          <cell r="M130">
            <v>43497</v>
          </cell>
          <cell r="N130"/>
          <cell r="O130"/>
          <cell r="P130"/>
          <cell r="Q130"/>
        </row>
        <row r="131">
          <cell r="A131">
            <v>5.3199999999999896</v>
          </cell>
          <cell r="B131" t="str">
            <v>3.1.1</v>
          </cell>
          <cell r="C131" t="str">
            <v>Capacitação em planejamento público</v>
          </cell>
          <cell r="D131"/>
          <cell r="E131" t="str">
            <v>Contratação Direta (CD)</v>
          </cell>
          <cell r="F131"/>
          <cell r="G131"/>
          <cell r="H131">
            <v>42857.14</v>
          </cell>
          <cell r="I131">
            <v>1</v>
          </cell>
          <cell r="J131"/>
          <cell r="K131"/>
          <cell r="L131" t="str">
            <v>Ex-Post</v>
          </cell>
          <cell r="M131">
            <v>44593</v>
          </cell>
          <cell r="N131"/>
          <cell r="O131"/>
          <cell r="P131"/>
          <cell r="Q131"/>
        </row>
        <row r="132">
          <cell r="A132">
            <v>5.3299999999999903</v>
          </cell>
          <cell r="B132" t="str">
            <v>3.1.1</v>
          </cell>
          <cell r="C132" t="str">
            <v xml:space="preserve">Capacitação em orçamento público </v>
          </cell>
          <cell r="D132"/>
          <cell r="E132" t="str">
            <v>Contratação Direta (CD)</v>
          </cell>
          <cell r="F132"/>
          <cell r="G132"/>
          <cell r="H132">
            <v>42857.14</v>
          </cell>
          <cell r="I132">
            <v>1</v>
          </cell>
          <cell r="J132"/>
          <cell r="K132"/>
          <cell r="L132" t="str">
            <v>Ex-Post</v>
          </cell>
          <cell r="M132">
            <v>43881</v>
          </cell>
          <cell r="N132"/>
          <cell r="O132"/>
          <cell r="P132"/>
          <cell r="Q132"/>
        </row>
        <row r="133">
          <cell r="A133">
            <v>5.3399999999999901</v>
          </cell>
          <cell r="B133" t="str">
            <v>3.2.1</v>
          </cell>
          <cell r="C133" t="str">
            <v xml:space="preserve">Capacitação da equipe no novo modelo de Programação e Execução Financeira </v>
          </cell>
          <cell r="D133"/>
          <cell r="E133" t="str">
            <v>Contratação Direta (CD)</v>
          </cell>
          <cell r="F133"/>
          <cell r="G133"/>
          <cell r="H133">
            <v>57142.86</v>
          </cell>
          <cell r="I133">
            <v>1</v>
          </cell>
          <cell r="J133"/>
          <cell r="K133"/>
          <cell r="L133" t="str">
            <v>Ex-Post</v>
          </cell>
          <cell r="M133">
            <v>43617</v>
          </cell>
          <cell r="N133"/>
          <cell r="O133"/>
          <cell r="P133"/>
          <cell r="Q133"/>
        </row>
        <row r="134">
          <cell r="A134">
            <v>5.3499999999999899</v>
          </cell>
          <cell r="B134" t="str">
            <v>3.2.2</v>
          </cell>
          <cell r="C134" t="str">
            <v>Certificação Profissional ANBIMA - Série 20</v>
          </cell>
          <cell r="D134"/>
          <cell r="E134" t="str">
            <v>Contratação Direta (CD)</v>
          </cell>
          <cell r="F134"/>
          <cell r="G134"/>
          <cell r="H134">
            <v>2857.14</v>
          </cell>
          <cell r="I134">
            <v>1</v>
          </cell>
          <cell r="J134"/>
          <cell r="K134"/>
          <cell r="L134" t="str">
            <v>Ex-Post</v>
          </cell>
          <cell r="M134">
            <v>44228</v>
          </cell>
          <cell r="N134"/>
          <cell r="O134"/>
          <cell r="P134"/>
          <cell r="Q134"/>
        </row>
        <row r="135">
          <cell r="A135">
            <v>5.3599999999999897</v>
          </cell>
          <cell r="B135" t="str">
            <v>3.3.1</v>
          </cell>
          <cell r="C135" t="str">
            <v>Capacitação dos servidores do setor de compras de todos órgãos estaduais</v>
          </cell>
          <cell r="D135"/>
          <cell r="E135" t="str">
            <v>Contratação Direta (CD)</v>
          </cell>
          <cell r="F135"/>
          <cell r="G135"/>
          <cell r="H135">
            <v>12857.14</v>
          </cell>
          <cell r="I135">
            <v>1</v>
          </cell>
          <cell r="J135"/>
          <cell r="K135"/>
          <cell r="L135" t="str">
            <v>Ex-Post</v>
          </cell>
          <cell r="M135">
            <v>44228</v>
          </cell>
          <cell r="N135"/>
          <cell r="O135"/>
          <cell r="P135"/>
          <cell r="Q135"/>
        </row>
        <row r="136">
          <cell r="A136">
            <v>5.3699999999999903</v>
          </cell>
          <cell r="B136" t="str">
            <v>3.5.1</v>
          </cell>
          <cell r="C136" t="str">
            <v>Capacitação e disseminação da cultura de custos, visando instrumentalizar servidores públicos para a utilização intensiva de dados de custos no suporte à decisão</v>
          </cell>
          <cell r="D136"/>
          <cell r="E136" t="str">
            <v>Contratação Direta (CD)</v>
          </cell>
          <cell r="F136"/>
          <cell r="G136"/>
          <cell r="H136">
            <v>5228.57</v>
          </cell>
          <cell r="I136">
            <v>1</v>
          </cell>
          <cell r="J136"/>
          <cell r="K136"/>
          <cell r="L136" t="str">
            <v>Ex-Post</v>
          </cell>
          <cell r="M136">
            <v>44228</v>
          </cell>
          <cell r="N136"/>
          <cell r="O136"/>
          <cell r="P136"/>
          <cell r="Q136"/>
        </row>
        <row r="137">
          <cell r="A137">
            <v>5.3799999999999901</v>
          </cell>
          <cell r="B137" t="str">
            <v>3.5.1</v>
          </cell>
          <cell r="C137" t="str">
            <v>Curso para utilização de ferramenta para visualização de dados</v>
          </cell>
          <cell r="D137"/>
          <cell r="E137" t="str">
            <v>Contratação Direta (CD)</v>
          </cell>
          <cell r="F137"/>
          <cell r="G137"/>
          <cell r="H137">
            <v>8571.43</v>
          </cell>
          <cell r="I137">
            <v>1</v>
          </cell>
          <cell r="J137"/>
          <cell r="K137"/>
          <cell r="L137" t="str">
            <v>Ex-Post</v>
          </cell>
          <cell r="M137">
            <v>44228</v>
          </cell>
          <cell r="N137"/>
          <cell r="O137"/>
          <cell r="P137"/>
          <cell r="Q137"/>
        </row>
        <row r="138">
          <cell r="A138">
            <v>5.3899999999999899</v>
          </cell>
          <cell r="B138" t="str">
            <v>2.1.1</v>
          </cell>
          <cell r="C138" t="str">
            <v>Capacitação em legislação, benefícios e gastos tributários</v>
          </cell>
          <cell r="D138"/>
          <cell r="E138" t="str">
            <v>Contratação Direta (CD)</v>
          </cell>
          <cell r="F138"/>
          <cell r="G138"/>
          <cell r="H138">
            <v>18714.29</v>
          </cell>
          <cell r="I138">
            <v>1</v>
          </cell>
          <cell r="J138"/>
          <cell r="K138"/>
          <cell r="L138" t="str">
            <v>Ex-Post</v>
          </cell>
          <cell r="M138">
            <v>43617</v>
          </cell>
          <cell r="N138"/>
          <cell r="O138"/>
          <cell r="P138"/>
          <cell r="Q138"/>
        </row>
        <row r="139">
          <cell r="A139">
            <v>5.3999999999999897</v>
          </cell>
          <cell r="B139"/>
          <cell r="C139"/>
          <cell r="D139"/>
          <cell r="E139"/>
          <cell r="F139"/>
          <cell r="G139"/>
          <cell r="H139"/>
          <cell r="I139"/>
          <cell r="J139"/>
          <cell r="K139"/>
          <cell r="L139"/>
          <cell r="M139"/>
          <cell r="N139"/>
          <cell r="O139"/>
          <cell r="P139"/>
          <cell r="Q139"/>
        </row>
        <row r="140">
          <cell r="A140"/>
          <cell r="B140"/>
          <cell r="C140"/>
          <cell r="D140"/>
          <cell r="E140"/>
          <cell r="F140"/>
          <cell r="G140" t="str">
            <v>TOTAL</v>
          </cell>
          <cell r="H140">
            <v>2716947.3200000008</v>
          </cell>
          <cell r="I140"/>
          <cell r="J140"/>
          <cell r="K140"/>
          <cell r="L140"/>
          <cell r="M140"/>
          <cell r="N140"/>
          <cell r="O140"/>
          <cell r="P140"/>
          <cell r="Q140"/>
        </row>
        <row r="141">
          <cell r="A141">
            <v>6</v>
          </cell>
          <cell r="B141" t="str">
            <v>CONSULTORIAS INDIVIDUAIS</v>
          </cell>
          <cell r="C141"/>
          <cell r="D141"/>
          <cell r="E141"/>
          <cell r="F141"/>
          <cell r="G141"/>
          <cell r="H141"/>
          <cell r="I141"/>
          <cell r="J141"/>
          <cell r="K141"/>
          <cell r="L141"/>
          <cell r="M141"/>
          <cell r="N141"/>
          <cell r="O141"/>
          <cell r="P141"/>
          <cell r="Q141"/>
        </row>
        <row r="142">
          <cell r="A142"/>
          <cell r="B142" t="str">
            <v>Unidade Executora
Produto</v>
          </cell>
          <cell r="C142" t="str">
            <v>Atividade</v>
          </cell>
          <cell r="D142" t="str">
            <v>Descrição adicional:</v>
          </cell>
          <cell r="E142" t="str">
            <v>Método 
(Selecionar uma das Opções)*</v>
          </cell>
          <cell r="F142"/>
          <cell r="G142"/>
          <cell r="H142"/>
          <cell r="I142"/>
          <cell r="J142"/>
          <cell r="K142" t="str">
            <v>Categoria de Investimento</v>
          </cell>
          <cell r="L142" t="str">
            <v>Método de Revisão (Selecionar uma das opções)</v>
          </cell>
          <cell r="M142" t="str">
            <v>Datas Estimadas</v>
          </cell>
          <cell r="N142"/>
          <cell r="O142" t="str">
            <v>Comentários - para Sistema Nacional incluir Método de Seleção</v>
          </cell>
          <cell r="P142" t="str">
            <v>Número PRISM</v>
          </cell>
          <cell r="Q142" t="str">
            <v>Status</v>
          </cell>
        </row>
        <row r="143">
          <cell r="A143"/>
          <cell r="B143"/>
          <cell r="C143"/>
          <cell r="D143"/>
          <cell r="E143"/>
          <cell r="F143" t="str">
            <v>Número do Processo</v>
          </cell>
          <cell r="G143"/>
          <cell r="H143" t="str">
            <v xml:space="preserve">Montante Estimado em US$ </v>
          </cell>
          <cell r="I143" t="str">
            <v>Montante Estimado % BID</v>
          </cell>
          <cell r="J143" t="str">
            <v>Montante Estimado % Contrapartida</v>
          </cell>
          <cell r="K143"/>
          <cell r="L143"/>
          <cell r="M143" t="str">
            <v>Não Objeção aos  TDR da Atividade</v>
          </cell>
          <cell r="N143" t="str">
            <v>Assinatura Contrato</v>
          </cell>
          <cell r="O143"/>
          <cell r="P143"/>
          <cell r="Q143"/>
        </row>
        <row r="144">
          <cell r="A144">
            <v>6.01</v>
          </cell>
          <cell r="B144" t="str">
            <v>2.2.1</v>
          </cell>
          <cell r="C144" t="str">
            <v>Planejamento da Ação Fiscal- cons individual</v>
          </cell>
          <cell r="D144"/>
          <cell r="E144" t="str">
            <v xml:space="preserve">Comparação de Qualificações (3 CV) </v>
          </cell>
          <cell r="F144"/>
          <cell r="G144"/>
          <cell r="H144">
            <v>57142.86</v>
          </cell>
          <cell r="I144">
            <v>1</v>
          </cell>
          <cell r="J144"/>
          <cell r="K144"/>
          <cell r="L144" t="str">
            <v>Ex-Post</v>
          </cell>
          <cell r="M144">
            <v>43497</v>
          </cell>
          <cell r="N144"/>
          <cell r="O144"/>
          <cell r="P144"/>
          <cell r="Q144"/>
        </row>
        <row r="145">
          <cell r="A145">
            <v>6.02</v>
          </cell>
          <cell r="B145" t="str">
            <v>4.1.1</v>
          </cell>
          <cell r="C145" t="str">
            <v>(A1B) Elaboração e revisão de editais e termos de referência para as contratações e aquisições</v>
          </cell>
          <cell r="D145"/>
          <cell r="E145" t="str">
            <v xml:space="preserve">Comparação de Qualificações (3 CV) </v>
          </cell>
          <cell r="F145"/>
          <cell r="G145"/>
          <cell r="H145">
            <v>71428.570000000007</v>
          </cell>
          <cell r="I145">
            <v>1</v>
          </cell>
          <cell r="J145"/>
          <cell r="K145"/>
          <cell r="L145" t="str">
            <v>Ex-Post</v>
          </cell>
          <cell r="M145">
            <v>43497</v>
          </cell>
          <cell r="N145"/>
          <cell r="O145"/>
          <cell r="P145"/>
          <cell r="Q145"/>
        </row>
        <row r="146">
          <cell r="A146">
            <v>6.03</v>
          </cell>
          <cell r="B146" t="str">
            <v>4.1.2</v>
          </cell>
          <cell r="C146" t="str">
            <v>Pesquisas para indicadores de resultados</v>
          </cell>
          <cell r="D146"/>
          <cell r="E146" t="str">
            <v xml:space="preserve">Comparação de Qualificações (3 CV) </v>
          </cell>
          <cell r="F146"/>
          <cell r="G146"/>
          <cell r="H146">
            <v>128571.43</v>
          </cell>
          <cell r="I146">
            <v>1</v>
          </cell>
          <cell r="J146"/>
          <cell r="K146"/>
          <cell r="L146" t="str">
            <v>Ex-Post</v>
          </cell>
          <cell r="M146"/>
          <cell r="N146"/>
          <cell r="O146"/>
          <cell r="P146"/>
          <cell r="Q146"/>
        </row>
        <row r="147">
          <cell r="A147">
            <v>6.04</v>
          </cell>
          <cell r="B147"/>
          <cell r="C147"/>
          <cell r="D147"/>
          <cell r="E147"/>
          <cell r="F147"/>
          <cell r="G147"/>
          <cell r="H147"/>
          <cell r="I147"/>
          <cell r="J147"/>
          <cell r="K147"/>
          <cell r="L147"/>
          <cell r="M147"/>
          <cell r="N147"/>
          <cell r="O147"/>
          <cell r="P147"/>
          <cell r="Q147"/>
        </row>
        <row r="148">
          <cell r="A148">
            <v>6.05</v>
          </cell>
          <cell r="B148"/>
          <cell r="C148"/>
          <cell r="D148"/>
          <cell r="E148"/>
          <cell r="F148"/>
          <cell r="G148"/>
          <cell r="H148"/>
          <cell r="I148"/>
          <cell r="J148"/>
          <cell r="K148"/>
          <cell r="L148"/>
          <cell r="M148"/>
          <cell r="N148"/>
          <cell r="O148"/>
          <cell r="P148"/>
          <cell r="Q148"/>
        </row>
        <row r="149">
          <cell r="A149">
            <v>6.06</v>
          </cell>
          <cell r="B149"/>
          <cell r="C149"/>
          <cell r="D149"/>
          <cell r="E149"/>
          <cell r="F149"/>
          <cell r="G149"/>
          <cell r="H149"/>
          <cell r="I149"/>
          <cell r="J149"/>
          <cell r="K149"/>
          <cell r="L149"/>
          <cell r="M149"/>
          <cell r="N149"/>
          <cell r="O149"/>
          <cell r="P149"/>
          <cell r="Q149"/>
        </row>
        <row r="150">
          <cell r="A150"/>
          <cell r="B150"/>
          <cell r="C150"/>
          <cell r="D150"/>
          <cell r="E150"/>
          <cell r="F150"/>
          <cell r="G150" t="str">
            <v>TOTAL</v>
          </cell>
          <cell r="H150">
            <v>257142.86</v>
          </cell>
          <cell r="I150"/>
          <cell r="J150"/>
          <cell r="K150"/>
          <cell r="L150"/>
          <cell r="M150"/>
          <cell r="N150"/>
          <cell r="O150"/>
          <cell r="P150"/>
          <cell r="Q150"/>
        </row>
        <row r="151">
          <cell r="A151"/>
          <cell r="B151"/>
          <cell r="C151"/>
          <cell r="D151"/>
          <cell r="E151"/>
          <cell r="F151"/>
          <cell r="G151" t="str">
            <v>TOTAL GERAL</v>
          </cell>
          <cell r="H151">
            <v>41266663.18</v>
          </cell>
          <cell r="I151"/>
          <cell r="J151"/>
          <cell r="K151"/>
          <cell r="L151"/>
          <cell r="M151"/>
          <cell r="N151"/>
          <cell r="O151"/>
          <cell r="P151"/>
          <cell r="Q151"/>
        </row>
        <row r="152">
          <cell r="A152"/>
          <cell r="B152"/>
          <cell r="C152"/>
          <cell r="D152"/>
          <cell r="E152"/>
          <cell r="F152"/>
          <cell r="G152"/>
          <cell r="H152"/>
          <cell r="I152"/>
          <cell r="J152"/>
          <cell r="K152"/>
          <cell r="L152"/>
          <cell r="M152"/>
          <cell r="N152"/>
          <cell r="O152"/>
          <cell r="P152"/>
          <cell r="Q152"/>
        </row>
        <row r="153">
          <cell r="A153"/>
          <cell r="B153"/>
          <cell r="C153"/>
          <cell r="D153"/>
          <cell r="E153"/>
          <cell r="F153"/>
          <cell r="G153"/>
          <cell r="H153">
            <v>42000000</v>
          </cell>
          <cell r="I153"/>
          <cell r="J153"/>
          <cell r="K153"/>
          <cell r="L153"/>
          <cell r="M153"/>
          <cell r="N153"/>
          <cell r="O153"/>
          <cell r="P153"/>
          <cell r="Q153"/>
        </row>
        <row r="154">
          <cell r="A154"/>
          <cell r="F154"/>
          <cell r="G154"/>
          <cell r="H154">
            <v>733336.8200000003</v>
          </cell>
          <cell r="I154">
            <v>1.7460400476190484E-2</v>
          </cell>
          <cell r="J154"/>
          <cell r="K154"/>
          <cell r="L154"/>
          <cell r="M154"/>
          <cell r="N154"/>
          <cell r="O154"/>
          <cell r="P154"/>
          <cell r="Q154"/>
        </row>
        <row r="155">
          <cell r="A155"/>
          <cell r="B155" t="str">
            <v>Revisão/Supervisão</v>
          </cell>
          <cell r="C155" t="str">
            <v>Sistema Nacional</v>
          </cell>
          <cell r="F155"/>
          <cell r="G155"/>
          <cell r="H155"/>
          <cell r="I155"/>
          <cell r="J155"/>
          <cell r="K155"/>
          <cell r="L155"/>
          <cell r="M155"/>
          <cell r="N155"/>
          <cell r="O155"/>
          <cell r="P155"/>
          <cell r="Q155"/>
        </row>
        <row r="156">
          <cell r="A156"/>
          <cell r="B156"/>
          <cell r="C156" t="str">
            <v>Ex-Post</v>
          </cell>
          <cell r="F156"/>
          <cell r="G156"/>
          <cell r="I156"/>
          <cell r="J156"/>
          <cell r="K156"/>
          <cell r="L156"/>
          <cell r="M156"/>
          <cell r="N156"/>
          <cell r="O156"/>
          <cell r="P156"/>
          <cell r="Q156"/>
        </row>
        <row r="157">
          <cell r="A157"/>
          <cell r="B157"/>
          <cell r="C157" t="str">
            <v>Ex-Ante</v>
          </cell>
          <cell r="F157"/>
          <cell r="G157"/>
          <cell r="I157"/>
          <cell r="J157"/>
          <cell r="K157"/>
          <cell r="L157"/>
          <cell r="M157"/>
          <cell r="N157"/>
          <cell r="O157"/>
          <cell r="P157"/>
          <cell r="Q157"/>
        </row>
        <row r="158">
          <cell r="A158"/>
          <cell r="B158"/>
          <cell r="F158"/>
          <cell r="G158"/>
          <cell r="I158"/>
          <cell r="J158"/>
          <cell r="K158"/>
          <cell r="L158"/>
          <cell r="M158"/>
          <cell r="N158"/>
          <cell r="O158"/>
          <cell r="P158"/>
          <cell r="Q158"/>
        </row>
        <row r="159">
          <cell r="A159"/>
          <cell r="B159" t="str">
            <v>Status</v>
          </cell>
          <cell r="C159" t="str">
            <v>Previsto</v>
          </cell>
          <cell r="F159"/>
          <cell r="G159"/>
          <cell r="H159"/>
          <cell r="I159"/>
          <cell r="J159"/>
          <cell r="K159"/>
          <cell r="L159"/>
          <cell r="M159"/>
          <cell r="N159"/>
          <cell r="O159"/>
          <cell r="P159"/>
          <cell r="Q159"/>
        </row>
        <row r="160">
          <cell r="A160"/>
          <cell r="B160"/>
          <cell r="C160" t="str">
            <v>Processo em curso</v>
          </cell>
          <cell r="F160"/>
          <cell r="G160"/>
          <cell r="H160"/>
          <cell r="I160"/>
          <cell r="J160"/>
          <cell r="K160"/>
          <cell r="L160"/>
          <cell r="M160"/>
          <cell r="N160"/>
          <cell r="O160"/>
          <cell r="P160"/>
          <cell r="Q160"/>
        </row>
        <row r="161">
          <cell r="A161"/>
          <cell r="B161"/>
          <cell r="C161" t="str">
            <v>ReLicitação</v>
          </cell>
          <cell r="F161"/>
          <cell r="G161"/>
          <cell r="I161"/>
          <cell r="J161"/>
          <cell r="K161"/>
          <cell r="L161"/>
          <cell r="M161"/>
          <cell r="N161"/>
          <cell r="O161"/>
          <cell r="P161"/>
          <cell r="Q161"/>
        </row>
        <row r="162">
          <cell r="A162"/>
          <cell r="B162"/>
          <cell r="C162" t="str">
            <v>Processo Cancelado</v>
          </cell>
          <cell r="F162"/>
          <cell r="G162"/>
          <cell r="H162"/>
          <cell r="I162"/>
          <cell r="J162"/>
          <cell r="K162"/>
          <cell r="L162"/>
          <cell r="M162"/>
          <cell r="N162"/>
          <cell r="O162"/>
          <cell r="P162"/>
          <cell r="Q162"/>
        </row>
        <row r="163">
          <cell r="A163"/>
          <cell r="B163"/>
          <cell r="C163" t="str">
            <v>Declaração de Licitação Deserta</v>
          </cell>
          <cell r="F163"/>
          <cell r="G163"/>
          <cell r="H163"/>
          <cell r="I163"/>
          <cell r="J163"/>
          <cell r="K163"/>
          <cell r="L163"/>
          <cell r="M163"/>
          <cell r="N163"/>
          <cell r="O163"/>
          <cell r="P163"/>
          <cell r="Q163"/>
        </row>
        <row r="164">
          <cell r="A164"/>
          <cell r="B164"/>
          <cell r="C164" t="str">
            <v>Rejeição de todas as Propostas</v>
          </cell>
          <cell r="F164"/>
          <cell r="G164"/>
          <cell r="H164"/>
          <cell r="I164"/>
          <cell r="J164"/>
          <cell r="K164"/>
          <cell r="L164"/>
          <cell r="M164"/>
          <cell r="N164"/>
          <cell r="O164"/>
          <cell r="P164"/>
          <cell r="Q164"/>
        </row>
        <row r="165">
          <cell r="A165"/>
          <cell r="B165"/>
          <cell r="C165" t="str">
            <v>Contrato em Execução</v>
          </cell>
          <cell r="F165"/>
          <cell r="G165"/>
          <cell r="H165"/>
          <cell r="I165"/>
          <cell r="J165"/>
          <cell r="K165"/>
          <cell r="L165"/>
          <cell r="M165"/>
          <cell r="N165"/>
          <cell r="O165"/>
          <cell r="P165"/>
          <cell r="Q165"/>
        </row>
        <row r="166">
          <cell r="A166"/>
          <cell r="B166"/>
          <cell r="C166" t="str">
            <v>Contrato Concluído</v>
          </cell>
          <cell r="F166"/>
          <cell r="G166"/>
          <cell r="H166"/>
          <cell r="I166"/>
          <cell r="J166"/>
          <cell r="K166"/>
          <cell r="L166"/>
          <cell r="M166"/>
          <cell r="N166"/>
          <cell r="O166"/>
          <cell r="P166"/>
          <cell r="Q166"/>
        </row>
        <row r="167">
          <cell r="A167"/>
          <cell r="B167"/>
          <cell r="C167"/>
          <cell r="D167"/>
          <cell r="E167"/>
          <cell r="F167"/>
          <cell r="G167"/>
          <cell r="H167"/>
          <cell r="I167"/>
          <cell r="J167"/>
          <cell r="K167"/>
          <cell r="L167"/>
          <cell r="M167"/>
          <cell r="N167"/>
          <cell r="O167"/>
          <cell r="P167"/>
          <cell r="Q167"/>
        </row>
        <row r="168">
          <cell r="A168"/>
          <cell r="B168" t="str">
            <v xml:space="preserve">Métodos </v>
          </cell>
          <cell r="C168" t="str">
            <v>Consultoria Firmas</v>
          </cell>
          <cell r="D168" t="str">
            <v>Seleção Baseada na Qualidade e Custo (SBQC)</v>
          </cell>
          <cell r="E168"/>
          <cell r="F168"/>
          <cell r="G168"/>
          <cell r="H168"/>
          <cell r="I168"/>
          <cell r="J168"/>
          <cell r="K168"/>
          <cell r="L168"/>
          <cell r="M168"/>
          <cell r="N168"/>
          <cell r="O168"/>
          <cell r="P168"/>
          <cell r="Q168"/>
        </row>
        <row r="169">
          <cell r="A169"/>
          <cell r="B169"/>
          <cell r="C169"/>
          <cell r="D169" t="str">
            <v>Seleção Baseada na Qualidade (SBQ)</v>
          </cell>
          <cell r="E169"/>
          <cell r="F169"/>
          <cell r="G169"/>
          <cell r="H169"/>
          <cell r="I169"/>
          <cell r="J169"/>
          <cell r="K169"/>
          <cell r="L169"/>
          <cell r="M169"/>
          <cell r="N169"/>
          <cell r="O169"/>
          <cell r="P169"/>
          <cell r="Q169"/>
        </row>
        <row r="170">
          <cell r="A170"/>
          <cell r="B170"/>
          <cell r="C170"/>
          <cell r="D170" t="str">
            <v>Seleção Baseada nas Qualificações do Consultor (SQC)</v>
          </cell>
          <cell r="E170"/>
          <cell r="F170"/>
          <cell r="G170"/>
          <cell r="H170"/>
          <cell r="I170"/>
          <cell r="J170"/>
          <cell r="K170"/>
          <cell r="L170"/>
          <cell r="M170"/>
          <cell r="N170"/>
          <cell r="O170"/>
          <cell r="P170"/>
          <cell r="Q170"/>
        </row>
        <row r="171">
          <cell r="A171"/>
          <cell r="B171"/>
          <cell r="C171"/>
          <cell r="D171" t="str">
            <v>Contratação Direta (CD)</v>
          </cell>
          <cell r="E171"/>
          <cell r="F171"/>
          <cell r="G171"/>
          <cell r="H171"/>
          <cell r="I171"/>
          <cell r="J171"/>
          <cell r="K171"/>
          <cell r="L171"/>
          <cell r="M171"/>
          <cell r="N171"/>
          <cell r="O171"/>
          <cell r="P171"/>
          <cell r="Q171"/>
        </row>
        <row r="172">
          <cell r="A172"/>
          <cell r="B172"/>
          <cell r="C172"/>
          <cell r="D172" t="str">
            <v>Sistema Nacional (SN)</v>
          </cell>
          <cell r="E172"/>
          <cell r="F172"/>
          <cell r="G172"/>
          <cell r="H172"/>
          <cell r="I172"/>
          <cell r="J172"/>
          <cell r="K172"/>
          <cell r="N172"/>
          <cell r="O172"/>
          <cell r="P172"/>
          <cell r="Q172"/>
        </row>
        <row r="173">
          <cell r="A173"/>
          <cell r="B173"/>
          <cell r="C173"/>
          <cell r="D173" t="str">
            <v>Seleção Baseada no Menor Custo (SBMC) </v>
          </cell>
          <cell r="E173"/>
          <cell r="F173"/>
          <cell r="G173"/>
          <cell r="H173"/>
          <cell r="I173"/>
          <cell r="K173"/>
          <cell r="M173"/>
          <cell r="N173"/>
          <cell r="O173"/>
          <cell r="P173"/>
          <cell r="Q173"/>
        </row>
        <row r="174">
          <cell r="A174"/>
          <cell r="B174"/>
          <cell r="C174"/>
          <cell r="D174" t="str">
            <v>Seleção Baseada em Orçamento Fixo (SBOF)</v>
          </cell>
          <cell r="E174"/>
          <cell r="F174"/>
          <cell r="G174"/>
          <cell r="H174"/>
          <cell r="I174"/>
          <cell r="N174"/>
          <cell r="O174"/>
          <cell r="P174"/>
          <cell r="Q174"/>
        </row>
        <row r="175">
          <cell r="A175"/>
          <cell r="B175"/>
          <cell r="C175" t="str">
            <v>Bens, Obras e Serviços</v>
          </cell>
          <cell r="D175" t="str">
            <v>Licitação Pública Internacional (LPI)</v>
          </cell>
          <cell r="E175"/>
          <cell r="F175"/>
          <cell r="G175"/>
          <cell r="H175"/>
          <cell r="I175"/>
          <cell r="J175"/>
          <cell r="K175"/>
          <cell r="L175"/>
          <cell r="M175"/>
          <cell r="N175"/>
          <cell r="O175"/>
          <cell r="P175"/>
          <cell r="Q175"/>
        </row>
        <row r="176">
          <cell r="A176"/>
          <cell r="B176"/>
          <cell r="C176"/>
          <cell r="D176" t="str">
            <v>Licitação Pública Nacional (LPN)</v>
          </cell>
          <cell r="E176"/>
          <cell r="F176"/>
          <cell r="G176"/>
          <cell r="H176"/>
          <cell r="I176"/>
          <cell r="J176"/>
          <cell r="K176"/>
          <cell r="L176"/>
          <cell r="M176"/>
          <cell r="N176"/>
          <cell r="O176"/>
          <cell r="P176"/>
          <cell r="Q176"/>
        </row>
        <row r="177">
          <cell r="B177"/>
          <cell r="C177"/>
          <cell r="D177" t="str">
            <v>Comparação de Preços (CP)</v>
          </cell>
          <cell r="E177"/>
          <cell r="F177"/>
          <cell r="G177"/>
          <cell r="H177"/>
          <cell r="I177"/>
          <cell r="J177"/>
          <cell r="K177"/>
          <cell r="L177"/>
          <cell r="M177"/>
          <cell r="N177"/>
          <cell r="O177"/>
          <cell r="P177"/>
          <cell r="Q177"/>
        </row>
        <row r="178">
          <cell r="B178"/>
          <cell r="C178"/>
          <cell r="D178" t="str">
            <v>Contratação Direta (CD)</v>
          </cell>
          <cell r="E178"/>
          <cell r="F178"/>
          <cell r="G178"/>
          <cell r="I178"/>
          <cell r="J178"/>
          <cell r="K178"/>
          <cell r="L178"/>
          <cell r="M178"/>
          <cell r="N178"/>
          <cell r="O178"/>
          <cell r="P178"/>
          <cell r="Q178"/>
        </row>
        <row r="179">
          <cell r="B179"/>
          <cell r="C179"/>
          <cell r="D179" t="str">
            <v>Sistema Nacional (SN)</v>
          </cell>
          <cell r="E179"/>
          <cell r="G179"/>
          <cell r="H179"/>
          <cell r="K179"/>
        </row>
        <row r="180">
          <cell r="B180"/>
          <cell r="C180"/>
          <cell r="D180" t="str">
            <v>Licitação Limitada Internacional  (LLI)</v>
          </cell>
          <cell r="E180"/>
          <cell r="G180"/>
          <cell r="K180"/>
        </row>
        <row r="181">
          <cell r="B181"/>
          <cell r="C181"/>
          <cell r="D181" t="str">
            <v>Licitação Pública Internacional com Pré-qualificação</v>
          </cell>
          <cell r="E181"/>
          <cell r="G181"/>
          <cell r="H181"/>
          <cell r="K181"/>
        </row>
        <row r="182">
          <cell r="B182"/>
          <cell r="C182"/>
          <cell r="D182" t="str">
            <v>Licitação Pública Internacional em 2 Etapas </v>
          </cell>
          <cell r="E182"/>
          <cell r="G182"/>
          <cell r="K182"/>
        </row>
        <row r="183">
          <cell r="B183"/>
          <cell r="C183"/>
          <cell r="D183" t="str">
            <v>Licitação Pública Internacional por Lotes </v>
          </cell>
          <cell r="E183"/>
          <cell r="G183"/>
          <cell r="H183"/>
        </row>
        <row r="184">
          <cell r="B184"/>
          <cell r="C184"/>
          <cell r="D184" t="str">
            <v>Licitação Pública Internacional sem Pré-qualificação</v>
          </cell>
          <cell r="E184"/>
          <cell r="G184"/>
        </row>
        <row r="185">
          <cell r="A185"/>
          <cell r="B185"/>
          <cell r="C185" t="str">
            <v>Consultorias Individuais</v>
          </cell>
          <cell r="D185" t="str">
            <v xml:space="preserve">Comparação de Qualificações (3 CV) </v>
          </cell>
          <cell r="E185"/>
          <cell r="F185"/>
          <cell r="G185"/>
          <cell r="H185"/>
          <cell r="K185"/>
          <cell r="L185"/>
          <cell r="M185"/>
          <cell r="N185"/>
          <cell r="O185"/>
          <cell r="P185"/>
          <cell r="Q185"/>
        </row>
        <row r="186">
          <cell r="A186"/>
          <cell r="B186"/>
          <cell r="C186"/>
          <cell r="D186" t="str">
            <v>Contratação Direta (CD)</v>
          </cell>
          <cell r="E186"/>
          <cell r="F186"/>
          <cell r="G186"/>
          <cell r="H186"/>
          <cell r="K186"/>
          <cell r="L186"/>
          <cell r="M186"/>
          <cell r="N186"/>
          <cell r="O186"/>
          <cell r="P186"/>
          <cell r="Q186"/>
        </row>
        <row r="187">
          <cell r="B187"/>
          <cell r="C187"/>
          <cell r="D187" t="str">
            <v>Sistema Nacional (SN)</v>
          </cell>
          <cell r="E187"/>
        </row>
        <row r="188">
          <cell r="B188"/>
          <cell r="C188"/>
          <cell r="D188"/>
          <cell r="E188"/>
          <cell r="K188"/>
        </row>
        <row r="189">
          <cell r="B189" t="str">
            <v>Notas:</v>
          </cell>
          <cell r="C189"/>
          <cell r="D189"/>
          <cell r="E189"/>
          <cell r="K189"/>
        </row>
        <row r="190">
          <cell r="B190" t="str">
            <v>(1)</v>
          </cell>
          <cell r="C190" t="str">
            <v>Alterações: Indicar em vermelho as alterações feitas nas aquisições já constantes do PA.</v>
          </cell>
          <cell r="D190"/>
          <cell r="E190"/>
          <cell r="K190"/>
        </row>
        <row r="191">
          <cell r="B191" t="str">
            <v>(2)</v>
          </cell>
          <cell r="C191" t="str">
            <v>Inclusões: Indicar em azul as aquisições agora incluídas no PA.</v>
          </cell>
          <cell r="D191"/>
          <cell r="E191"/>
        </row>
        <row r="192">
          <cell r="B192" t="str">
            <v>(3)</v>
          </cell>
          <cell r="C192" t="str">
            <v>Cancelamentos: Indicar em verde os cancelamentos das aquisições constantes do PA.</v>
          </cell>
          <cell r="D192"/>
          <cell r="E192"/>
        </row>
        <row r="193">
          <cell r="B193" t="str">
            <v>(4)</v>
          </cell>
          <cell r="C193" t="str">
            <v>Adjudicações: Indicar em cinza as adjudicações realizadas.</v>
          </cell>
          <cell r="D193"/>
          <cell r="E193"/>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topLeftCell="A63" zoomScale="90" zoomScaleNormal="90" workbookViewId="0">
      <selection activeCell="A72" sqref="A72"/>
    </sheetView>
  </sheetViews>
  <sheetFormatPr defaultColWidth="8.85546875" defaultRowHeight="12.75"/>
  <cols>
    <col min="1" max="1" width="49" style="52" customWidth="1"/>
    <col min="2" max="2" width="16.5703125" style="52" bestFit="1" customWidth="1"/>
    <col min="3" max="9" width="8.85546875" style="52"/>
    <col min="10" max="10" width="9.7109375" style="52" bestFit="1" customWidth="1"/>
    <col min="11" max="11" width="54.7109375" style="52" bestFit="1" customWidth="1"/>
    <col min="12" max="12" width="28.5703125" style="52" customWidth="1"/>
    <col min="13" max="16384" width="8.85546875" style="52"/>
  </cols>
  <sheetData>
    <row r="1" spans="1:12" ht="15.75" thickBot="1">
      <c r="A1" s="50" t="s">
        <v>0</v>
      </c>
      <c r="B1" s="528"/>
      <c r="C1" s="528"/>
      <c r="D1" s="528"/>
      <c r="E1" s="528"/>
      <c r="F1" s="528"/>
      <c r="G1" s="528"/>
      <c r="H1" s="528"/>
      <c r="I1" s="528"/>
      <c r="J1" s="528"/>
      <c r="K1" s="528"/>
      <c r="L1" s="528"/>
    </row>
    <row r="2" spans="1:12" ht="30" customHeight="1">
      <c r="A2" s="890" t="s">
        <v>1</v>
      </c>
      <c r="B2" s="890" t="s">
        <v>2</v>
      </c>
      <c r="C2" s="890" t="s">
        <v>3</v>
      </c>
      <c r="D2" s="890" t="s">
        <v>4</v>
      </c>
      <c r="E2" s="890" t="s">
        <v>5</v>
      </c>
      <c r="F2" s="890" t="s">
        <v>6</v>
      </c>
      <c r="G2" s="890" t="s">
        <v>7</v>
      </c>
      <c r="H2" s="890" t="s">
        <v>8</v>
      </c>
      <c r="I2" s="890" t="s">
        <v>9</v>
      </c>
      <c r="J2" s="890" t="s">
        <v>10</v>
      </c>
      <c r="K2" s="890" t="s">
        <v>11</v>
      </c>
      <c r="L2" s="890" t="s">
        <v>12</v>
      </c>
    </row>
    <row r="3" spans="1:12" ht="30" customHeight="1" thickBot="1">
      <c r="A3" s="891"/>
      <c r="B3" s="891"/>
      <c r="C3" s="891"/>
      <c r="D3" s="891"/>
      <c r="E3" s="891"/>
      <c r="F3" s="891"/>
      <c r="G3" s="891"/>
      <c r="H3" s="891"/>
      <c r="I3" s="891"/>
      <c r="J3" s="891"/>
      <c r="K3" s="891"/>
      <c r="L3" s="891"/>
    </row>
    <row r="4" spans="1:12" ht="30" customHeight="1" thickBot="1">
      <c r="A4" s="918" t="s">
        <v>13</v>
      </c>
      <c r="B4" s="919"/>
      <c r="C4" s="919"/>
      <c r="D4" s="919"/>
      <c r="E4" s="919"/>
      <c r="F4" s="919"/>
      <c r="G4" s="919"/>
      <c r="H4" s="919"/>
      <c r="I4" s="919"/>
      <c r="J4" s="919"/>
      <c r="K4" s="919"/>
      <c r="L4" s="920"/>
    </row>
    <row r="5" spans="1:12" ht="76.5">
      <c r="A5" s="881" t="s">
        <v>14</v>
      </c>
      <c r="B5" s="881" t="s">
        <v>15</v>
      </c>
      <c r="C5" s="881" t="s">
        <v>16</v>
      </c>
      <c r="D5" s="881">
        <v>2017</v>
      </c>
      <c r="E5" s="881" t="s">
        <v>16</v>
      </c>
      <c r="F5" s="881" t="s">
        <v>16</v>
      </c>
      <c r="G5" s="881" t="s">
        <v>16</v>
      </c>
      <c r="H5" s="881" t="s">
        <v>17</v>
      </c>
      <c r="I5" s="881" t="s">
        <v>18</v>
      </c>
      <c r="J5" s="881" t="s">
        <v>18</v>
      </c>
      <c r="K5" s="884" t="s">
        <v>19</v>
      </c>
      <c r="L5" s="55" t="s">
        <v>20</v>
      </c>
    </row>
    <row r="6" spans="1:12">
      <c r="A6" s="882"/>
      <c r="B6" s="882"/>
      <c r="C6" s="882"/>
      <c r="D6" s="882"/>
      <c r="E6" s="882"/>
      <c r="F6" s="882"/>
      <c r="G6" s="882"/>
      <c r="H6" s="882"/>
      <c r="I6" s="882"/>
      <c r="J6" s="882"/>
      <c r="K6" s="885"/>
      <c r="L6" s="57" t="s">
        <v>21</v>
      </c>
    </row>
    <row r="7" spans="1:12" ht="25.5">
      <c r="A7" s="882"/>
      <c r="B7" s="882"/>
      <c r="C7" s="882"/>
      <c r="D7" s="882"/>
      <c r="E7" s="882"/>
      <c r="F7" s="882"/>
      <c r="G7" s="882"/>
      <c r="H7" s="882"/>
      <c r="I7" s="882"/>
      <c r="J7" s="882"/>
      <c r="K7" s="885"/>
      <c r="L7" s="55" t="s">
        <v>22</v>
      </c>
    </row>
    <row r="8" spans="1:12">
      <c r="A8" s="882"/>
      <c r="B8" s="882"/>
      <c r="C8" s="882"/>
      <c r="D8" s="882"/>
      <c r="E8" s="882"/>
      <c r="F8" s="882"/>
      <c r="G8" s="882"/>
      <c r="H8" s="882"/>
      <c r="I8" s="882"/>
      <c r="J8" s="882"/>
      <c r="K8" s="885"/>
      <c r="L8" s="57" t="s">
        <v>23</v>
      </c>
    </row>
    <row r="9" spans="1:12" ht="25.5">
      <c r="A9" s="882"/>
      <c r="B9" s="882"/>
      <c r="C9" s="882"/>
      <c r="D9" s="882"/>
      <c r="E9" s="882"/>
      <c r="F9" s="882"/>
      <c r="G9" s="882"/>
      <c r="H9" s="882"/>
      <c r="I9" s="882"/>
      <c r="J9" s="882"/>
      <c r="K9" s="885"/>
      <c r="L9" s="55" t="s">
        <v>24</v>
      </c>
    </row>
    <row r="10" spans="1:12" ht="26.25" thickBot="1">
      <c r="A10" s="883"/>
      <c r="B10" s="883"/>
      <c r="C10" s="883"/>
      <c r="D10" s="883"/>
      <c r="E10" s="883"/>
      <c r="F10" s="883"/>
      <c r="G10" s="883"/>
      <c r="H10" s="883"/>
      <c r="I10" s="883"/>
      <c r="J10" s="883"/>
      <c r="K10" s="886"/>
      <c r="L10" s="56" t="s">
        <v>25</v>
      </c>
    </row>
    <row r="11" spans="1:12" ht="24.6" customHeight="1" thickBot="1">
      <c r="A11" s="51" t="s">
        <v>26</v>
      </c>
      <c r="B11" s="529"/>
      <c r="C11" s="529"/>
      <c r="D11" s="529"/>
      <c r="E11" s="529"/>
      <c r="F11" s="529"/>
      <c r="G11" s="529"/>
      <c r="H11" s="529"/>
      <c r="I11" s="529"/>
      <c r="J11" s="529"/>
      <c r="K11" s="530"/>
      <c r="L11" s="530"/>
    </row>
    <row r="12" spans="1:12" ht="102">
      <c r="A12" s="878" t="s">
        <v>27</v>
      </c>
      <c r="B12" s="875" t="s">
        <v>28</v>
      </c>
      <c r="C12" s="875" t="s">
        <v>29</v>
      </c>
      <c r="D12" s="875">
        <v>2017</v>
      </c>
      <c r="E12" s="875" t="s">
        <v>29</v>
      </c>
      <c r="F12" s="875" t="s">
        <v>29</v>
      </c>
      <c r="G12" s="875" t="s">
        <v>29</v>
      </c>
      <c r="H12" s="875" t="s">
        <v>30</v>
      </c>
      <c r="I12" s="875" t="s">
        <v>31</v>
      </c>
      <c r="J12" s="875" t="s">
        <v>31</v>
      </c>
      <c r="K12" s="872" t="s">
        <v>19</v>
      </c>
      <c r="L12" s="58" t="s">
        <v>32</v>
      </c>
    </row>
    <row r="13" spans="1:12">
      <c r="A13" s="879"/>
      <c r="B13" s="876"/>
      <c r="C13" s="876"/>
      <c r="D13" s="876"/>
      <c r="E13" s="876"/>
      <c r="F13" s="876"/>
      <c r="G13" s="876"/>
      <c r="H13" s="876"/>
      <c r="I13" s="876"/>
      <c r="J13" s="876"/>
      <c r="K13" s="873"/>
      <c r="L13" s="60" t="s">
        <v>21</v>
      </c>
    </row>
    <row r="14" spans="1:12" ht="25.5">
      <c r="A14" s="879"/>
      <c r="B14" s="876"/>
      <c r="C14" s="876"/>
      <c r="D14" s="876"/>
      <c r="E14" s="876"/>
      <c r="F14" s="876"/>
      <c r="G14" s="876"/>
      <c r="H14" s="876"/>
      <c r="I14" s="876"/>
      <c r="J14" s="876"/>
      <c r="K14" s="873"/>
      <c r="L14" s="59" t="s">
        <v>33</v>
      </c>
    </row>
    <row r="15" spans="1:12">
      <c r="A15" s="879"/>
      <c r="B15" s="876"/>
      <c r="C15" s="876"/>
      <c r="D15" s="876"/>
      <c r="E15" s="876"/>
      <c r="F15" s="876"/>
      <c r="G15" s="876"/>
      <c r="H15" s="876"/>
      <c r="I15" s="876"/>
      <c r="J15" s="876"/>
      <c r="K15" s="873"/>
      <c r="L15" s="60" t="s">
        <v>34</v>
      </c>
    </row>
    <row r="16" spans="1:12" ht="13.15" customHeight="1">
      <c r="A16" s="879"/>
      <c r="B16" s="876"/>
      <c r="C16" s="876"/>
      <c r="D16" s="876"/>
      <c r="E16" s="876"/>
      <c r="F16" s="876"/>
      <c r="G16" s="876"/>
      <c r="H16" s="876"/>
      <c r="I16" s="876"/>
      <c r="J16" s="876"/>
      <c r="K16" s="873"/>
      <c r="L16" s="59" t="s">
        <v>33</v>
      </c>
    </row>
    <row r="17" spans="1:12" ht="26.25" thickBot="1">
      <c r="A17" s="880"/>
      <c r="B17" s="877"/>
      <c r="C17" s="877"/>
      <c r="D17" s="877"/>
      <c r="E17" s="877"/>
      <c r="F17" s="877"/>
      <c r="G17" s="877"/>
      <c r="H17" s="877"/>
      <c r="I17" s="877"/>
      <c r="J17" s="877"/>
      <c r="K17" s="874"/>
      <c r="L17" s="61" t="s">
        <v>35</v>
      </c>
    </row>
    <row r="18" spans="1:12" ht="24.6" customHeight="1" thickBot="1">
      <c r="A18" s="51" t="s">
        <v>36</v>
      </c>
      <c r="B18" s="529"/>
      <c r="C18" s="529"/>
      <c r="D18" s="529"/>
      <c r="E18" s="529"/>
      <c r="F18" s="529"/>
      <c r="G18" s="529"/>
      <c r="H18" s="529"/>
      <c r="I18" s="529"/>
      <c r="J18" s="529"/>
      <c r="K18" s="530"/>
      <c r="L18" s="530"/>
    </row>
    <row r="19" spans="1:12" ht="89.25">
      <c r="A19" s="916" t="s">
        <v>37</v>
      </c>
      <c r="B19" s="914" t="s">
        <v>28</v>
      </c>
      <c r="C19" s="914" t="s">
        <v>38</v>
      </c>
      <c r="D19" s="914" t="s">
        <v>38</v>
      </c>
      <c r="E19" s="914" t="s">
        <v>38</v>
      </c>
      <c r="F19" s="914" t="s">
        <v>38</v>
      </c>
      <c r="G19" s="914" t="s">
        <v>38</v>
      </c>
      <c r="H19" s="914" t="s">
        <v>38</v>
      </c>
      <c r="I19" s="914" t="s">
        <v>38</v>
      </c>
      <c r="J19" s="914" t="s">
        <v>38</v>
      </c>
      <c r="K19" s="912" t="s">
        <v>19</v>
      </c>
      <c r="L19" s="58" t="s">
        <v>39</v>
      </c>
    </row>
    <row r="20" spans="1:12">
      <c r="A20" s="917"/>
      <c r="B20" s="915"/>
      <c r="C20" s="915"/>
      <c r="D20" s="915"/>
      <c r="E20" s="915"/>
      <c r="F20" s="915"/>
      <c r="G20" s="915"/>
      <c r="H20" s="915"/>
      <c r="I20" s="915"/>
      <c r="J20" s="915"/>
      <c r="K20" s="913"/>
      <c r="L20" s="60" t="s">
        <v>21</v>
      </c>
    </row>
    <row r="21" spans="1:12" ht="38.25">
      <c r="A21" s="917"/>
      <c r="B21" s="915"/>
      <c r="C21" s="915"/>
      <c r="D21" s="915"/>
      <c r="E21" s="915"/>
      <c r="F21" s="915"/>
      <c r="G21" s="915"/>
      <c r="H21" s="915"/>
      <c r="I21" s="915"/>
      <c r="J21" s="915"/>
      <c r="K21" s="913"/>
      <c r="L21" s="59" t="s">
        <v>40</v>
      </c>
    </row>
    <row r="22" spans="1:12">
      <c r="A22" s="917"/>
      <c r="B22" s="915"/>
      <c r="C22" s="915"/>
      <c r="D22" s="915"/>
      <c r="E22" s="915"/>
      <c r="F22" s="915"/>
      <c r="G22" s="915"/>
      <c r="H22" s="915"/>
      <c r="I22" s="915"/>
      <c r="J22" s="915"/>
      <c r="K22" s="913"/>
      <c r="L22" s="60" t="s">
        <v>34</v>
      </c>
    </row>
    <row r="23" spans="1:12" ht="51">
      <c r="A23" s="917"/>
      <c r="B23" s="915"/>
      <c r="C23" s="915"/>
      <c r="D23" s="915"/>
      <c r="E23" s="915"/>
      <c r="F23" s="915"/>
      <c r="G23" s="915"/>
      <c r="H23" s="915"/>
      <c r="I23" s="915"/>
      <c r="J23" s="915"/>
      <c r="K23" s="913"/>
      <c r="L23" s="59" t="s">
        <v>41</v>
      </c>
    </row>
    <row r="24" spans="1:12" ht="13.5" thickBot="1">
      <c r="A24" s="530"/>
      <c r="B24" s="529"/>
      <c r="C24" s="529"/>
      <c r="D24" s="529"/>
      <c r="E24" s="529"/>
      <c r="F24" s="529"/>
      <c r="G24" s="529"/>
      <c r="H24" s="529"/>
      <c r="I24" s="529"/>
      <c r="J24" s="529"/>
      <c r="K24" s="530"/>
      <c r="L24" s="530"/>
    </row>
    <row r="25" spans="1:12">
      <c r="A25" s="921"/>
      <c r="B25" s="921"/>
      <c r="C25" s="921"/>
      <c r="D25" s="921"/>
      <c r="E25" s="921"/>
      <c r="F25" s="921"/>
      <c r="G25" s="921"/>
      <c r="H25" s="921"/>
      <c r="I25" s="921"/>
      <c r="J25" s="921"/>
      <c r="K25" s="921"/>
      <c r="L25" s="921"/>
    </row>
    <row r="26" spans="1:12" ht="13.5" thickBot="1">
      <c r="A26" s="531" t="s">
        <v>42</v>
      </c>
      <c r="B26" s="532"/>
      <c r="C26" s="532"/>
      <c r="D26" s="532"/>
      <c r="E26" s="532"/>
      <c r="F26" s="532"/>
      <c r="G26" s="532"/>
      <c r="H26" s="532"/>
      <c r="I26" s="532"/>
      <c r="J26" s="532"/>
      <c r="K26" s="532"/>
      <c r="L26" s="532"/>
    </row>
    <row r="27" spans="1:12" ht="30" customHeight="1">
      <c r="A27" s="890" t="s">
        <v>1</v>
      </c>
      <c r="B27" s="890" t="s">
        <v>2</v>
      </c>
      <c r="C27" s="890" t="s">
        <v>3</v>
      </c>
      <c r="D27" s="890" t="s">
        <v>4</v>
      </c>
      <c r="E27" s="890" t="s">
        <v>5</v>
      </c>
      <c r="F27" s="890" t="s">
        <v>6</v>
      </c>
      <c r="G27" s="890" t="s">
        <v>7</v>
      </c>
      <c r="H27" s="890" t="s">
        <v>8</v>
      </c>
      <c r="I27" s="890" t="s">
        <v>9</v>
      </c>
      <c r="J27" s="890" t="s">
        <v>10</v>
      </c>
      <c r="K27" s="890" t="s">
        <v>11</v>
      </c>
      <c r="L27" s="890" t="s">
        <v>12</v>
      </c>
    </row>
    <row r="28" spans="1:12" ht="30" customHeight="1" thickBot="1">
      <c r="A28" s="891"/>
      <c r="B28" s="891"/>
      <c r="C28" s="891"/>
      <c r="D28" s="891"/>
      <c r="E28" s="891"/>
      <c r="F28" s="891"/>
      <c r="G28" s="891"/>
      <c r="H28" s="891"/>
      <c r="I28" s="891"/>
      <c r="J28" s="891"/>
      <c r="K28" s="891"/>
      <c r="L28" s="891"/>
    </row>
    <row r="29" spans="1:12" ht="30" customHeight="1" thickBot="1">
      <c r="A29" s="904" t="s">
        <v>43</v>
      </c>
      <c r="B29" s="905"/>
      <c r="C29" s="905"/>
      <c r="D29" s="905"/>
      <c r="E29" s="905"/>
      <c r="F29" s="905"/>
      <c r="G29" s="905"/>
      <c r="H29" s="905"/>
      <c r="I29" s="905"/>
      <c r="J29" s="905"/>
      <c r="K29" s="905"/>
      <c r="L29" s="906"/>
    </row>
    <row r="30" spans="1:12" ht="63.75">
      <c r="A30" s="910" t="s">
        <v>44</v>
      </c>
      <c r="B30" s="910" t="s">
        <v>45</v>
      </c>
      <c r="C30" s="910">
        <v>20</v>
      </c>
      <c r="D30" s="910">
        <v>2017</v>
      </c>
      <c r="E30" s="910">
        <v>0</v>
      </c>
      <c r="F30" s="910">
        <v>0</v>
      </c>
      <c r="G30" s="910">
        <v>40</v>
      </c>
      <c r="H30" s="910">
        <v>60</v>
      </c>
      <c r="I30" s="910">
        <v>80</v>
      </c>
      <c r="J30" s="910">
        <f>I30</f>
        <v>80</v>
      </c>
      <c r="K30" s="907" t="s">
        <v>46</v>
      </c>
      <c r="L30" s="55" t="s">
        <v>47</v>
      </c>
    </row>
    <row r="31" spans="1:12">
      <c r="A31" s="896"/>
      <c r="B31" s="896"/>
      <c r="C31" s="896"/>
      <c r="D31" s="896"/>
      <c r="E31" s="896"/>
      <c r="F31" s="896"/>
      <c r="G31" s="896"/>
      <c r="H31" s="896"/>
      <c r="I31" s="896"/>
      <c r="J31" s="896"/>
      <c r="K31" s="908"/>
      <c r="L31" s="57" t="s">
        <v>21</v>
      </c>
    </row>
    <row r="32" spans="1:12" ht="114.75">
      <c r="A32" s="896"/>
      <c r="B32" s="896"/>
      <c r="C32" s="896"/>
      <c r="D32" s="896"/>
      <c r="E32" s="896"/>
      <c r="F32" s="896"/>
      <c r="G32" s="896"/>
      <c r="H32" s="896"/>
      <c r="I32" s="896"/>
      <c r="J32" s="896"/>
      <c r="K32" s="908"/>
      <c r="L32" s="55" t="s">
        <v>48</v>
      </c>
    </row>
    <row r="33" spans="1:12">
      <c r="A33" s="896"/>
      <c r="B33" s="896"/>
      <c r="C33" s="896"/>
      <c r="D33" s="896"/>
      <c r="E33" s="896"/>
      <c r="F33" s="896"/>
      <c r="G33" s="896"/>
      <c r="H33" s="896"/>
      <c r="I33" s="896"/>
      <c r="J33" s="896"/>
      <c r="K33" s="908"/>
      <c r="L33" s="57" t="s">
        <v>49</v>
      </c>
    </row>
    <row r="34" spans="1:12" ht="64.5" thickBot="1">
      <c r="A34" s="896"/>
      <c r="B34" s="896"/>
      <c r="C34" s="896"/>
      <c r="D34" s="896"/>
      <c r="E34" s="896"/>
      <c r="F34" s="896"/>
      <c r="G34" s="896"/>
      <c r="H34" s="896"/>
      <c r="I34" s="896"/>
      <c r="J34" s="896"/>
      <c r="K34" s="908"/>
      <c r="L34" s="55" t="s">
        <v>50</v>
      </c>
    </row>
    <row r="35" spans="1:12" ht="30" customHeight="1" thickBot="1">
      <c r="A35" s="904" t="s">
        <v>51</v>
      </c>
      <c r="B35" s="905"/>
      <c r="C35" s="905"/>
      <c r="D35" s="905"/>
      <c r="E35" s="905"/>
      <c r="F35" s="905"/>
      <c r="G35" s="905"/>
      <c r="H35" s="905"/>
      <c r="I35" s="905"/>
      <c r="J35" s="905"/>
      <c r="K35" s="905"/>
      <c r="L35" s="906"/>
    </row>
    <row r="36" spans="1:12" ht="63.75">
      <c r="A36" s="907" t="s">
        <v>52</v>
      </c>
      <c r="B36" s="910" t="s">
        <v>53</v>
      </c>
      <c r="C36" s="910" t="s">
        <v>54</v>
      </c>
      <c r="D36" s="910">
        <v>2017</v>
      </c>
      <c r="E36" s="910" t="s">
        <v>54</v>
      </c>
      <c r="F36" s="910" t="s">
        <v>54</v>
      </c>
      <c r="G36" s="910" t="s">
        <v>54</v>
      </c>
      <c r="H36" s="910" t="s">
        <v>55</v>
      </c>
      <c r="I36" s="910" t="s">
        <v>56</v>
      </c>
      <c r="J36" s="910" t="s">
        <v>57</v>
      </c>
      <c r="K36" s="907" t="s">
        <v>58</v>
      </c>
      <c r="L36" s="55" t="s">
        <v>59</v>
      </c>
    </row>
    <row r="37" spans="1:12">
      <c r="A37" s="908"/>
      <c r="B37" s="896"/>
      <c r="C37" s="896"/>
      <c r="D37" s="896"/>
      <c r="E37" s="896"/>
      <c r="F37" s="896"/>
      <c r="G37" s="896"/>
      <c r="H37" s="896"/>
      <c r="I37" s="896"/>
      <c r="J37" s="896"/>
      <c r="K37" s="908"/>
      <c r="L37" s="57" t="s">
        <v>21</v>
      </c>
    </row>
    <row r="38" spans="1:12" ht="38.25">
      <c r="A38" s="908"/>
      <c r="B38" s="896"/>
      <c r="C38" s="896"/>
      <c r="D38" s="896"/>
      <c r="E38" s="896"/>
      <c r="F38" s="896"/>
      <c r="G38" s="896"/>
      <c r="H38" s="896"/>
      <c r="I38" s="896"/>
      <c r="J38" s="896"/>
      <c r="K38" s="908"/>
      <c r="L38" s="55" t="s">
        <v>60</v>
      </c>
    </row>
    <row r="39" spans="1:12">
      <c r="A39" s="908"/>
      <c r="B39" s="896"/>
      <c r="C39" s="896"/>
      <c r="D39" s="896"/>
      <c r="E39" s="896"/>
      <c r="F39" s="896"/>
      <c r="G39" s="896"/>
      <c r="H39" s="896"/>
      <c r="I39" s="896"/>
      <c r="J39" s="896"/>
      <c r="K39" s="908"/>
      <c r="L39" s="57" t="s">
        <v>61</v>
      </c>
    </row>
    <row r="40" spans="1:12" ht="38.25">
      <c r="A40" s="908"/>
      <c r="B40" s="896"/>
      <c r="C40" s="896"/>
      <c r="D40" s="896"/>
      <c r="E40" s="896"/>
      <c r="F40" s="896"/>
      <c r="G40" s="896"/>
      <c r="H40" s="896"/>
      <c r="I40" s="896"/>
      <c r="J40" s="896"/>
      <c r="K40" s="908"/>
      <c r="L40" s="55" t="s">
        <v>62</v>
      </c>
    </row>
    <row r="41" spans="1:12" ht="26.25" thickBot="1">
      <c r="A41" s="909"/>
      <c r="B41" s="911"/>
      <c r="C41" s="911"/>
      <c r="D41" s="911"/>
      <c r="E41" s="911"/>
      <c r="F41" s="911"/>
      <c r="G41" s="911"/>
      <c r="H41" s="911"/>
      <c r="I41" s="911"/>
      <c r="J41" s="911"/>
      <c r="K41" s="909"/>
      <c r="L41" s="62" t="s">
        <v>63</v>
      </c>
    </row>
    <row r="42" spans="1:12" ht="30" customHeight="1" thickBot="1">
      <c r="A42" s="892" t="s">
        <v>64</v>
      </c>
      <c r="B42" s="893"/>
      <c r="C42" s="893"/>
      <c r="D42" s="893"/>
      <c r="E42" s="893"/>
      <c r="F42" s="893"/>
      <c r="G42" s="893"/>
      <c r="H42" s="893"/>
      <c r="I42" s="893"/>
      <c r="J42" s="893"/>
      <c r="K42" s="893"/>
      <c r="L42" s="894"/>
    </row>
    <row r="43" spans="1:12" ht="51">
      <c r="A43" s="898" t="s">
        <v>65</v>
      </c>
      <c r="B43" s="895" t="s">
        <v>66</v>
      </c>
      <c r="C43" s="895" t="s">
        <v>67</v>
      </c>
      <c r="D43" s="895">
        <v>2017</v>
      </c>
      <c r="E43" s="895" t="s">
        <v>67</v>
      </c>
      <c r="F43" s="895" t="s">
        <v>67</v>
      </c>
      <c r="G43" s="895" t="s">
        <v>67</v>
      </c>
      <c r="H43" s="895" t="s">
        <v>68</v>
      </c>
      <c r="I43" s="895" t="s">
        <v>69</v>
      </c>
      <c r="J43" s="895" t="s">
        <v>70</v>
      </c>
      <c r="K43" s="901" t="s">
        <v>71</v>
      </c>
      <c r="L43" s="63" t="s">
        <v>72</v>
      </c>
    </row>
    <row r="44" spans="1:12">
      <c r="A44" s="899"/>
      <c r="B44" s="896"/>
      <c r="C44" s="896"/>
      <c r="D44" s="896"/>
      <c r="E44" s="896"/>
      <c r="F44" s="896"/>
      <c r="G44" s="896"/>
      <c r="H44" s="896"/>
      <c r="I44" s="896"/>
      <c r="J44" s="896"/>
      <c r="K44" s="902"/>
      <c r="L44" s="65" t="s">
        <v>21</v>
      </c>
    </row>
    <row r="45" spans="1:12" ht="38.25">
      <c r="A45" s="899"/>
      <c r="B45" s="896"/>
      <c r="C45" s="896"/>
      <c r="D45" s="896"/>
      <c r="E45" s="896"/>
      <c r="F45" s="896"/>
      <c r="G45" s="896"/>
      <c r="H45" s="896"/>
      <c r="I45" s="896"/>
      <c r="J45" s="896"/>
      <c r="K45" s="902"/>
      <c r="L45" s="64" t="s">
        <v>73</v>
      </c>
    </row>
    <row r="46" spans="1:12" ht="25.5">
      <c r="A46" s="899"/>
      <c r="B46" s="896"/>
      <c r="C46" s="896"/>
      <c r="D46" s="896"/>
      <c r="E46" s="896"/>
      <c r="F46" s="896"/>
      <c r="G46" s="896"/>
      <c r="H46" s="896"/>
      <c r="I46" s="896"/>
      <c r="J46" s="896"/>
      <c r="K46" s="902"/>
      <c r="L46" s="65" t="s">
        <v>74</v>
      </c>
    </row>
    <row r="47" spans="1:12" ht="25.5">
      <c r="A47" s="899"/>
      <c r="B47" s="896"/>
      <c r="C47" s="896"/>
      <c r="D47" s="896"/>
      <c r="E47" s="896"/>
      <c r="F47" s="896"/>
      <c r="G47" s="896"/>
      <c r="H47" s="896"/>
      <c r="I47" s="896"/>
      <c r="J47" s="896"/>
      <c r="K47" s="902"/>
      <c r="L47" s="64" t="s">
        <v>75</v>
      </c>
    </row>
    <row r="48" spans="1:12" ht="26.25" thickBot="1">
      <c r="A48" s="900"/>
      <c r="B48" s="897"/>
      <c r="C48" s="897"/>
      <c r="D48" s="897"/>
      <c r="E48" s="897"/>
      <c r="F48" s="897"/>
      <c r="G48" s="897"/>
      <c r="H48" s="897"/>
      <c r="I48" s="897"/>
      <c r="J48" s="897"/>
      <c r="K48" s="903"/>
      <c r="L48" s="66" t="s">
        <v>76</v>
      </c>
    </row>
    <row r="51" spans="1:12" s="53" customFormat="1" ht="19.149999999999999" customHeight="1">
      <c r="A51" s="324" t="s">
        <v>77</v>
      </c>
      <c r="B51" s="324"/>
      <c r="C51" s="324"/>
      <c r="D51" s="324"/>
      <c r="E51" s="324"/>
      <c r="F51" s="324"/>
      <c r="G51" s="324"/>
      <c r="H51" s="324"/>
      <c r="I51" s="324"/>
      <c r="J51" s="324"/>
      <c r="K51" s="324"/>
      <c r="L51" s="324"/>
    </row>
    <row r="52" spans="1:12" ht="39" thickBot="1">
      <c r="A52" s="323" t="s">
        <v>77</v>
      </c>
      <c r="B52" s="533" t="s">
        <v>2</v>
      </c>
      <c r="C52" s="533" t="s">
        <v>3</v>
      </c>
      <c r="D52" s="533" t="s">
        <v>4</v>
      </c>
      <c r="E52" s="533" t="s">
        <v>5</v>
      </c>
      <c r="F52" s="533" t="s">
        <v>6</v>
      </c>
      <c r="G52" s="533" t="s">
        <v>7</v>
      </c>
      <c r="H52" s="533" t="s">
        <v>8</v>
      </c>
      <c r="I52" s="533" t="s">
        <v>9</v>
      </c>
      <c r="J52" s="533" t="s">
        <v>10</v>
      </c>
      <c r="K52" s="533" t="s">
        <v>11</v>
      </c>
      <c r="L52" s="533" t="s">
        <v>12</v>
      </c>
    </row>
    <row r="53" spans="1:12" ht="13.9" customHeight="1" thickBot="1">
      <c r="A53" s="887" t="s">
        <v>78</v>
      </c>
      <c r="B53" s="888"/>
      <c r="C53" s="888"/>
      <c r="D53" s="888"/>
      <c r="E53" s="888"/>
      <c r="F53" s="888"/>
      <c r="G53" s="888"/>
      <c r="H53" s="888"/>
      <c r="I53" s="888"/>
      <c r="J53" s="888"/>
      <c r="K53" s="888"/>
      <c r="L53" s="889"/>
    </row>
    <row r="54" spans="1:12" ht="29.25" thickBot="1">
      <c r="A54" s="145" t="s">
        <v>79</v>
      </c>
      <c r="B54" s="146" t="s">
        <v>80</v>
      </c>
      <c r="C54" s="146">
        <v>0</v>
      </c>
      <c r="D54" s="146">
        <v>2017</v>
      </c>
      <c r="E54" s="146">
        <v>0</v>
      </c>
      <c r="F54" s="146">
        <v>0</v>
      </c>
      <c r="G54" s="146">
        <v>0</v>
      </c>
      <c r="H54" s="146">
        <v>1</v>
      </c>
      <c r="I54" s="146">
        <v>0</v>
      </c>
      <c r="J54" s="146">
        <v>1</v>
      </c>
      <c r="K54" s="147" t="s">
        <v>81</v>
      </c>
      <c r="L54" s="148" t="s">
        <v>82</v>
      </c>
    </row>
    <row r="55" spans="1:12" ht="29.25" thickBot="1">
      <c r="A55" s="360" t="s">
        <v>83</v>
      </c>
      <c r="B55" s="361"/>
      <c r="C55" s="361"/>
      <c r="D55" s="361"/>
      <c r="E55" s="361"/>
      <c r="F55" s="362">
        <v>1</v>
      </c>
      <c r="G55" s="361"/>
      <c r="H55" s="361"/>
      <c r="I55" s="361"/>
      <c r="J55" s="361"/>
      <c r="K55" s="363"/>
      <c r="L55" s="364"/>
    </row>
    <row r="56" spans="1:12" ht="15" thickBot="1">
      <c r="A56" s="360" t="s">
        <v>84</v>
      </c>
      <c r="B56" s="361"/>
      <c r="C56" s="361"/>
      <c r="D56" s="361"/>
      <c r="E56" s="361"/>
      <c r="F56" s="361"/>
      <c r="G56" s="362">
        <v>1</v>
      </c>
      <c r="H56" s="361"/>
      <c r="I56" s="361"/>
      <c r="J56" s="361"/>
      <c r="K56" s="363"/>
      <c r="L56" s="364"/>
    </row>
    <row r="57" spans="1:12" ht="15" thickBot="1">
      <c r="A57" s="360" t="s">
        <v>85</v>
      </c>
      <c r="B57" s="361"/>
      <c r="C57" s="361"/>
      <c r="D57" s="361"/>
      <c r="E57" s="361">
        <v>10</v>
      </c>
      <c r="F57" s="361">
        <v>30</v>
      </c>
      <c r="G57" s="361">
        <v>20</v>
      </c>
      <c r="H57" s="361">
        <v>20</v>
      </c>
      <c r="I57" s="361">
        <v>20</v>
      </c>
      <c r="J57" s="361"/>
      <c r="K57" s="363"/>
      <c r="L57" s="364"/>
    </row>
    <row r="58" spans="1:12" ht="29.25" thickBot="1">
      <c r="A58" s="145" t="s">
        <v>86</v>
      </c>
      <c r="B58" s="146" t="s">
        <v>80</v>
      </c>
      <c r="C58" s="146">
        <v>0</v>
      </c>
      <c r="D58" s="146">
        <v>2017</v>
      </c>
      <c r="E58" s="146">
        <v>0</v>
      </c>
      <c r="F58" s="146">
        <v>0</v>
      </c>
      <c r="G58" s="146">
        <v>0</v>
      </c>
      <c r="H58" s="146">
        <v>0</v>
      </c>
      <c r="I58" s="146">
        <v>1</v>
      </c>
      <c r="J58" s="146">
        <v>1</v>
      </c>
      <c r="K58" s="147" t="s">
        <v>87</v>
      </c>
      <c r="L58" s="147" t="s">
        <v>88</v>
      </c>
    </row>
    <row r="59" spans="1:12" ht="29.25" thickBot="1">
      <c r="A59" s="360" t="s">
        <v>89</v>
      </c>
      <c r="B59" s="361"/>
      <c r="C59" s="361"/>
      <c r="D59" s="361"/>
      <c r="E59" s="361"/>
      <c r="F59" s="362"/>
      <c r="G59" s="361"/>
      <c r="H59" s="361">
        <v>60</v>
      </c>
      <c r="I59" s="361">
        <v>40</v>
      </c>
      <c r="J59" s="361"/>
      <c r="K59" s="363"/>
      <c r="L59" s="364"/>
    </row>
    <row r="60" spans="1:12" ht="29.25" thickBot="1">
      <c r="A60" s="145" t="s">
        <v>90</v>
      </c>
      <c r="B60" s="146" t="s">
        <v>80</v>
      </c>
      <c r="C60" s="146">
        <v>0</v>
      </c>
      <c r="D60" s="146">
        <v>2017</v>
      </c>
      <c r="E60" s="146">
        <v>0</v>
      </c>
      <c r="F60" s="146">
        <v>0</v>
      </c>
      <c r="G60" s="146">
        <v>0</v>
      </c>
      <c r="H60" s="146">
        <v>1</v>
      </c>
      <c r="I60" s="146">
        <v>0</v>
      </c>
      <c r="J60" s="146">
        <v>1</v>
      </c>
      <c r="K60" s="147" t="s">
        <v>91</v>
      </c>
      <c r="L60" s="147" t="s">
        <v>88</v>
      </c>
    </row>
    <row r="61" spans="1:12" ht="29.25" thickBot="1">
      <c r="A61" s="360" t="s">
        <v>92</v>
      </c>
      <c r="B61" s="361"/>
      <c r="C61" s="361"/>
      <c r="D61" s="361"/>
      <c r="E61" s="361"/>
      <c r="F61" s="362"/>
      <c r="G61" s="361"/>
      <c r="H61" s="361">
        <v>100</v>
      </c>
      <c r="I61" s="361"/>
      <c r="J61" s="361"/>
      <c r="K61" s="363"/>
      <c r="L61" s="364"/>
    </row>
    <row r="62" spans="1:12" ht="29.25" thickBot="1">
      <c r="A62" s="360" t="s">
        <v>93</v>
      </c>
      <c r="B62" s="361"/>
      <c r="C62" s="361"/>
      <c r="D62" s="361"/>
      <c r="E62" s="361"/>
      <c r="F62" s="362">
        <v>1</v>
      </c>
      <c r="G62" s="361"/>
      <c r="H62" s="361"/>
      <c r="I62" s="361"/>
      <c r="J62" s="361"/>
      <c r="K62" s="363"/>
      <c r="L62" s="364"/>
    </row>
    <row r="63" spans="1:12" ht="57.75" thickBot="1">
      <c r="A63" s="360" t="s">
        <v>94</v>
      </c>
      <c r="B63" s="361"/>
      <c r="C63" s="361"/>
      <c r="D63" s="361"/>
      <c r="E63" s="361"/>
      <c r="F63" s="362"/>
      <c r="G63" s="361"/>
      <c r="H63" s="361"/>
      <c r="I63" s="361">
        <v>100</v>
      </c>
      <c r="J63" s="361"/>
      <c r="K63" s="363"/>
      <c r="L63" s="364"/>
    </row>
    <row r="64" spans="1:12" ht="13.9" customHeight="1" thickBot="1">
      <c r="A64" s="145" t="s">
        <v>95</v>
      </c>
      <c r="B64" s="146" t="s">
        <v>80</v>
      </c>
      <c r="C64" s="146">
        <v>0</v>
      </c>
      <c r="D64" s="146">
        <v>2017</v>
      </c>
      <c r="E64" s="146">
        <v>0</v>
      </c>
      <c r="F64" s="146">
        <v>0</v>
      </c>
      <c r="G64" s="146">
        <v>0</v>
      </c>
      <c r="H64" s="146">
        <v>1</v>
      </c>
      <c r="I64" s="146">
        <v>0</v>
      </c>
      <c r="J64" s="146">
        <v>1</v>
      </c>
      <c r="K64" s="147" t="s">
        <v>96</v>
      </c>
      <c r="L64" s="147" t="s">
        <v>88</v>
      </c>
    </row>
    <row r="65" spans="1:12" ht="29.25" thickBot="1">
      <c r="A65" s="360" t="s">
        <v>97</v>
      </c>
      <c r="B65" s="361"/>
      <c r="C65" s="361"/>
      <c r="D65" s="361"/>
      <c r="E65" s="361"/>
      <c r="F65" s="362">
        <v>0.1</v>
      </c>
      <c r="G65" s="361"/>
      <c r="H65" s="361"/>
      <c r="I65" s="361"/>
      <c r="J65" s="361"/>
      <c r="K65" s="363"/>
      <c r="L65" s="364"/>
    </row>
    <row r="66" spans="1:12" ht="29.25" thickBot="1">
      <c r="A66" s="360" t="s">
        <v>98</v>
      </c>
      <c r="B66" s="361"/>
      <c r="C66" s="361"/>
      <c r="D66" s="361"/>
      <c r="E66" s="361"/>
      <c r="F66" s="362"/>
      <c r="G66" s="361"/>
      <c r="H66" s="361">
        <v>100</v>
      </c>
      <c r="I66" s="361"/>
      <c r="J66" s="361"/>
      <c r="K66" s="363"/>
      <c r="L66" s="364"/>
    </row>
    <row r="67" spans="1:12" ht="13.9" customHeight="1" thickBot="1">
      <c r="A67" s="145" t="s">
        <v>99</v>
      </c>
      <c r="B67" s="146" t="s">
        <v>80</v>
      </c>
      <c r="C67" s="146">
        <v>0</v>
      </c>
      <c r="D67" s="146">
        <v>2017</v>
      </c>
      <c r="E67" s="146">
        <v>0</v>
      </c>
      <c r="F67" s="146">
        <v>0</v>
      </c>
      <c r="G67" s="146">
        <v>0</v>
      </c>
      <c r="H67" s="146">
        <v>0</v>
      </c>
      <c r="I67" s="146">
        <v>1</v>
      </c>
      <c r="J67" s="146">
        <v>1</v>
      </c>
      <c r="K67" s="147" t="s">
        <v>100</v>
      </c>
      <c r="L67" s="149" t="s">
        <v>88</v>
      </c>
    </row>
    <row r="68" spans="1:12" ht="57.75" thickBot="1">
      <c r="A68" s="360" t="s">
        <v>101</v>
      </c>
      <c r="B68" s="361"/>
      <c r="C68" s="361"/>
      <c r="D68" s="361"/>
      <c r="E68" s="361">
        <v>50</v>
      </c>
      <c r="F68" s="362">
        <v>0.5</v>
      </c>
      <c r="G68" s="361"/>
      <c r="H68" s="361"/>
      <c r="I68" s="361"/>
      <c r="J68" s="361"/>
      <c r="K68" s="363"/>
      <c r="L68" s="364"/>
    </row>
    <row r="69" spans="1:12" ht="43.5" thickBot="1">
      <c r="A69" s="360" t="s">
        <v>102</v>
      </c>
      <c r="B69" s="361"/>
      <c r="C69" s="361"/>
      <c r="D69" s="361"/>
      <c r="E69" s="361"/>
      <c r="F69" s="362"/>
      <c r="G69" s="361"/>
      <c r="H69" s="361">
        <v>50</v>
      </c>
      <c r="I69" s="361">
        <v>50</v>
      </c>
      <c r="J69" s="361"/>
      <c r="K69" s="363"/>
      <c r="L69" s="364"/>
    </row>
    <row r="70" spans="1:12" ht="14.45" customHeight="1" thickBot="1">
      <c r="A70" s="887" t="s">
        <v>103</v>
      </c>
      <c r="B70" s="888"/>
      <c r="C70" s="888"/>
      <c r="D70" s="888"/>
      <c r="E70" s="888"/>
      <c r="F70" s="888"/>
      <c r="G70" s="888"/>
      <c r="H70" s="888"/>
      <c r="I70" s="888"/>
      <c r="J70" s="888"/>
      <c r="K70" s="888"/>
      <c r="L70" s="889"/>
    </row>
    <row r="71" spans="1:12" ht="28.5">
      <c r="A71" s="145" t="s">
        <v>104</v>
      </c>
      <c r="B71" s="146" t="s">
        <v>105</v>
      </c>
      <c r="C71" s="146">
        <v>0</v>
      </c>
      <c r="D71" s="146">
        <v>2017</v>
      </c>
      <c r="E71" s="146">
        <v>0</v>
      </c>
      <c r="F71" s="146">
        <v>0</v>
      </c>
      <c r="G71" s="146">
        <v>0</v>
      </c>
      <c r="H71" s="146">
        <v>0</v>
      </c>
      <c r="I71" s="146">
        <v>1</v>
      </c>
      <c r="J71" s="146">
        <v>1</v>
      </c>
      <c r="K71" s="147" t="s">
        <v>106</v>
      </c>
      <c r="L71" s="147" t="s">
        <v>88</v>
      </c>
    </row>
    <row r="72" spans="1:12" ht="43.5" thickBot="1">
      <c r="A72" s="360" t="s">
        <v>107</v>
      </c>
      <c r="B72" s="361"/>
      <c r="C72" s="361"/>
      <c r="D72" s="361"/>
      <c r="E72" s="361">
        <v>20</v>
      </c>
      <c r="F72" s="362">
        <v>0.2</v>
      </c>
      <c r="G72" s="361"/>
      <c r="H72" s="361">
        <v>60</v>
      </c>
      <c r="I72" s="361"/>
      <c r="J72" s="361"/>
      <c r="K72" s="363"/>
      <c r="L72" s="364"/>
    </row>
    <row r="73" spans="1:12" ht="29.25" thickBot="1">
      <c r="A73" s="360" t="s">
        <v>108</v>
      </c>
      <c r="B73" s="361"/>
      <c r="C73" s="361"/>
      <c r="D73" s="361"/>
      <c r="E73" s="361"/>
      <c r="F73" s="362"/>
      <c r="G73" s="361"/>
      <c r="H73" s="361"/>
      <c r="I73" s="361">
        <v>100</v>
      </c>
      <c r="J73" s="361"/>
      <c r="K73" s="363"/>
      <c r="L73" s="364"/>
    </row>
    <row r="74" spans="1:12" ht="57.75" thickBot="1">
      <c r="A74" s="360" t="s">
        <v>109</v>
      </c>
      <c r="B74" s="361"/>
      <c r="C74" s="361"/>
      <c r="D74" s="361"/>
      <c r="E74" s="361"/>
      <c r="F74" s="362"/>
      <c r="G74" s="361"/>
      <c r="H74" s="361">
        <v>100</v>
      </c>
      <c r="I74" s="361"/>
      <c r="J74" s="361"/>
      <c r="K74" s="363"/>
      <c r="L74" s="364"/>
    </row>
    <row r="75" spans="1:12" ht="15" thickBot="1">
      <c r="A75" s="145" t="s">
        <v>110</v>
      </c>
      <c r="B75" s="146" t="s">
        <v>80</v>
      </c>
      <c r="C75" s="146">
        <v>0</v>
      </c>
      <c r="D75" s="146">
        <v>2017</v>
      </c>
      <c r="E75" s="146">
        <v>0</v>
      </c>
      <c r="F75" s="146">
        <v>0</v>
      </c>
      <c r="G75" s="146">
        <v>0</v>
      </c>
      <c r="H75" s="146">
        <v>1</v>
      </c>
      <c r="I75" s="146">
        <v>0</v>
      </c>
      <c r="J75" s="146">
        <v>1</v>
      </c>
      <c r="K75" s="147" t="s">
        <v>111</v>
      </c>
      <c r="L75" s="147" t="s">
        <v>88</v>
      </c>
    </row>
    <row r="76" spans="1:12" ht="43.5" thickBot="1">
      <c r="A76" s="360" t="s">
        <v>112</v>
      </c>
      <c r="B76" s="361"/>
      <c r="C76" s="361"/>
      <c r="D76" s="361"/>
      <c r="E76" s="361"/>
      <c r="F76" s="362">
        <v>1</v>
      </c>
      <c r="G76" s="361"/>
      <c r="H76" s="361"/>
      <c r="I76" s="361"/>
      <c r="J76" s="361"/>
      <c r="K76" s="363"/>
      <c r="L76" s="364"/>
    </row>
    <row r="77" spans="1:12" ht="29.25" thickBot="1">
      <c r="A77" s="360" t="s">
        <v>113</v>
      </c>
      <c r="B77" s="361"/>
      <c r="C77" s="361"/>
      <c r="D77" s="361"/>
      <c r="E77" s="361"/>
      <c r="F77" s="362"/>
      <c r="G77" s="361">
        <v>100</v>
      </c>
      <c r="H77" s="361"/>
      <c r="I77" s="361"/>
      <c r="J77" s="361"/>
      <c r="K77" s="363"/>
      <c r="L77" s="364"/>
    </row>
    <row r="78" spans="1:12" ht="43.5" thickBot="1">
      <c r="A78" s="360" t="s">
        <v>114</v>
      </c>
      <c r="B78" s="361"/>
      <c r="C78" s="361"/>
      <c r="D78" s="361"/>
      <c r="E78" s="361"/>
      <c r="F78" s="362"/>
      <c r="G78" s="361"/>
      <c r="H78" s="361"/>
      <c r="I78" s="361">
        <v>100</v>
      </c>
      <c r="J78" s="361"/>
      <c r="K78" s="363"/>
      <c r="L78" s="364"/>
    </row>
    <row r="79" spans="1:12" ht="15" thickBot="1">
      <c r="A79" s="360" t="s">
        <v>115</v>
      </c>
      <c r="B79" s="361"/>
      <c r="C79" s="361"/>
      <c r="D79" s="361"/>
      <c r="E79" s="361"/>
      <c r="F79" s="362"/>
      <c r="G79" s="361"/>
      <c r="H79" s="361">
        <v>100</v>
      </c>
      <c r="I79" s="361"/>
      <c r="J79" s="361"/>
      <c r="K79" s="363"/>
      <c r="L79" s="364"/>
    </row>
    <row r="80" spans="1:12" ht="29.25" thickBot="1">
      <c r="A80" s="145" t="s">
        <v>116</v>
      </c>
      <c r="B80" s="146" t="s">
        <v>105</v>
      </c>
      <c r="C80" s="146">
        <v>0</v>
      </c>
      <c r="D80" s="146">
        <v>2017</v>
      </c>
      <c r="E80" s="146">
        <v>0</v>
      </c>
      <c r="F80" s="146">
        <v>0</v>
      </c>
      <c r="G80" s="146">
        <v>0</v>
      </c>
      <c r="H80" s="146">
        <v>1</v>
      </c>
      <c r="I80" s="146">
        <v>0</v>
      </c>
      <c r="J80" s="146">
        <v>1</v>
      </c>
      <c r="K80" s="147" t="s">
        <v>117</v>
      </c>
      <c r="L80" s="147" t="s">
        <v>88</v>
      </c>
    </row>
    <row r="81" spans="1:12" ht="15" thickBot="1">
      <c r="A81" s="360" t="s">
        <v>118</v>
      </c>
      <c r="B81" s="361"/>
      <c r="C81" s="361"/>
      <c r="D81" s="361"/>
      <c r="E81" s="361"/>
      <c r="F81" s="362"/>
      <c r="G81" s="361">
        <v>100</v>
      </c>
      <c r="H81" s="361"/>
      <c r="I81" s="361"/>
      <c r="J81" s="361"/>
      <c r="K81" s="363"/>
      <c r="L81" s="364"/>
    </row>
    <row r="82" spans="1:12" ht="29.25" thickBot="1">
      <c r="A82" s="145" t="s">
        <v>119</v>
      </c>
      <c r="B82" s="146" t="s">
        <v>120</v>
      </c>
      <c r="C82" s="146">
        <v>0</v>
      </c>
      <c r="D82" s="146">
        <v>2017</v>
      </c>
      <c r="E82" s="146">
        <v>0</v>
      </c>
      <c r="F82" s="146">
        <v>0</v>
      </c>
      <c r="G82" s="146">
        <v>1</v>
      </c>
      <c r="H82" s="146">
        <v>0</v>
      </c>
      <c r="I82" s="146">
        <v>0</v>
      </c>
      <c r="J82" s="146">
        <v>1</v>
      </c>
      <c r="K82" s="147" t="s">
        <v>121</v>
      </c>
      <c r="L82" s="147" t="s">
        <v>88</v>
      </c>
    </row>
    <row r="83" spans="1:12" ht="29.25" thickBot="1">
      <c r="A83" s="360" t="s">
        <v>122</v>
      </c>
      <c r="B83" s="361"/>
      <c r="C83" s="361"/>
      <c r="D83" s="361"/>
      <c r="E83" s="361"/>
      <c r="F83" s="362"/>
      <c r="G83" s="361"/>
      <c r="H83" s="361"/>
      <c r="I83" s="361">
        <v>100</v>
      </c>
      <c r="J83" s="361"/>
      <c r="K83" s="363"/>
      <c r="L83" s="364"/>
    </row>
    <row r="84" spans="1:12" ht="29.25" thickBot="1">
      <c r="A84" s="145" t="s">
        <v>123</v>
      </c>
      <c r="B84" s="146" t="s">
        <v>80</v>
      </c>
      <c r="C84" s="146">
        <v>0</v>
      </c>
      <c r="D84" s="146">
        <v>2017</v>
      </c>
      <c r="E84" s="146">
        <v>0</v>
      </c>
      <c r="F84" s="146">
        <v>0</v>
      </c>
      <c r="G84" s="146">
        <v>1</v>
      </c>
      <c r="H84" s="146">
        <v>0</v>
      </c>
      <c r="I84" s="146">
        <v>0</v>
      </c>
      <c r="J84" s="146">
        <v>1</v>
      </c>
      <c r="K84" s="147" t="s">
        <v>124</v>
      </c>
      <c r="L84" s="147" t="s">
        <v>88</v>
      </c>
    </row>
    <row r="85" spans="1:12" ht="29.25" thickBot="1">
      <c r="A85" s="360" t="s">
        <v>125</v>
      </c>
      <c r="B85" s="361"/>
      <c r="C85" s="361"/>
      <c r="D85" s="361"/>
      <c r="E85" s="361"/>
      <c r="F85" s="362"/>
      <c r="G85" s="361">
        <v>100</v>
      </c>
      <c r="H85" s="361"/>
      <c r="I85" s="361"/>
      <c r="J85" s="361"/>
      <c r="K85" s="363"/>
      <c r="L85" s="364"/>
    </row>
    <row r="86" spans="1:12" ht="15.75" thickBot="1">
      <c r="A86" s="887" t="s">
        <v>126</v>
      </c>
      <c r="B86" s="888"/>
      <c r="C86" s="888"/>
      <c r="D86" s="888"/>
      <c r="E86" s="888"/>
      <c r="F86" s="888"/>
      <c r="G86" s="888"/>
      <c r="H86" s="888"/>
      <c r="I86" s="888"/>
      <c r="J86" s="888"/>
      <c r="K86" s="888"/>
      <c r="L86" s="889"/>
    </row>
    <row r="87" spans="1:12" ht="29.25" thickBot="1">
      <c r="A87" s="150" t="s">
        <v>127</v>
      </c>
      <c r="B87" s="148" t="s">
        <v>80</v>
      </c>
      <c r="C87" s="151">
        <v>0</v>
      </c>
      <c r="D87" s="151">
        <v>2017</v>
      </c>
      <c r="E87" s="151">
        <v>0</v>
      </c>
      <c r="F87" s="151">
        <v>0</v>
      </c>
      <c r="G87" s="151">
        <v>0</v>
      </c>
      <c r="H87" s="151">
        <v>0</v>
      </c>
      <c r="I87" s="151">
        <v>1</v>
      </c>
      <c r="J87" s="151">
        <v>1</v>
      </c>
      <c r="K87" s="148" t="s">
        <v>128</v>
      </c>
      <c r="L87" s="147" t="s">
        <v>88</v>
      </c>
    </row>
    <row r="88" spans="1:12" ht="15" thickBot="1">
      <c r="A88" s="360" t="s">
        <v>129</v>
      </c>
      <c r="B88" s="361"/>
      <c r="C88" s="361"/>
      <c r="D88" s="361"/>
      <c r="E88" s="361"/>
      <c r="F88" s="362"/>
      <c r="G88" s="361"/>
      <c r="H88" s="361">
        <v>100</v>
      </c>
      <c r="I88" s="361"/>
      <c r="J88" s="361"/>
      <c r="K88" s="363"/>
      <c r="L88" s="364"/>
    </row>
    <row r="89" spans="1:12" ht="29.25" thickBot="1">
      <c r="A89" s="360" t="s">
        <v>130</v>
      </c>
      <c r="B89" s="361"/>
      <c r="C89" s="361"/>
      <c r="D89" s="361"/>
      <c r="E89" s="361"/>
      <c r="F89" s="362"/>
      <c r="G89" s="361">
        <v>100</v>
      </c>
      <c r="H89" s="361"/>
      <c r="I89" s="361"/>
      <c r="J89" s="361"/>
      <c r="K89" s="363"/>
      <c r="L89" s="364"/>
    </row>
    <row r="90" spans="1:12" ht="29.25" thickBot="1">
      <c r="A90" s="152" t="s">
        <v>131</v>
      </c>
      <c r="B90" s="153" t="s">
        <v>80</v>
      </c>
      <c r="C90" s="153">
        <v>0</v>
      </c>
      <c r="D90" s="153">
        <v>2017</v>
      </c>
      <c r="E90" s="153">
        <v>0</v>
      </c>
      <c r="F90" s="153">
        <v>0</v>
      </c>
      <c r="G90" s="153">
        <v>0</v>
      </c>
      <c r="H90" s="153">
        <v>0</v>
      </c>
      <c r="I90" s="153">
        <v>1</v>
      </c>
      <c r="J90" s="153">
        <v>1</v>
      </c>
      <c r="K90" s="154" t="s">
        <v>132</v>
      </c>
      <c r="L90" s="155" t="s">
        <v>88</v>
      </c>
    </row>
    <row r="91" spans="1:12" ht="43.5" thickBot="1">
      <c r="A91" s="360" t="s">
        <v>133</v>
      </c>
      <c r="B91" s="361"/>
      <c r="C91" s="361"/>
      <c r="D91" s="361"/>
      <c r="E91" s="361"/>
      <c r="F91" s="362"/>
      <c r="G91" s="361"/>
      <c r="H91" s="361">
        <v>100</v>
      </c>
      <c r="I91" s="361"/>
      <c r="J91" s="361"/>
      <c r="K91" s="363"/>
      <c r="L91" s="364"/>
    </row>
    <row r="92" spans="1:12" ht="43.5" thickBot="1">
      <c r="A92" s="360" t="s">
        <v>134</v>
      </c>
      <c r="B92" s="361"/>
      <c r="C92" s="361"/>
      <c r="D92" s="361"/>
      <c r="E92" s="361"/>
      <c r="F92" s="362"/>
      <c r="G92" s="361"/>
      <c r="H92" s="361"/>
      <c r="I92" s="361">
        <v>100</v>
      </c>
      <c r="J92" s="361"/>
      <c r="K92" s="363"/>
      <c r="L92" s="364"/>
    </row>
    <row r="93" spans="1:12" ht="15" thickBot="1">
      <c r="A93" s="150" t="s">
        <v>135</v>
      </c>
      <c r="B93" s="151" t="s">
        <v>80</v>
      </c>
      <c r="C93" s="151">
        <v>0</v>
      </c>
      <c r="D93" s="151">
        <v>2017</v>
      </c>
      <c r="E93" s="151">
        <v>0</v>
      </c>
      <c r="F93" s="151">
        <v>0</v>
      </c>
      <c r="G93" s="151">
        <v>0</v>
      </c>
      <c r="H93" s="151">
        <v>0</v>
      </c>
      <c r="I93" s="151">
        <v>1</v>
      </c>
      <c r="J93" s="151">
        <v>1</v>
      </c>
      <c r="K93" s="148" t="s">
        <v>136</v>
      </c>
      <c r="L93" s="147" t="s">
        <v>88</v>
      </c>
    </row>
    <row r="94" spans="1:12" ht="43.5" thickBot="1">
      <c r="A94" s="360" t="s">
        <v>137</v>
      </c>
      <c r="B94" s="361"/>
      <c r="C94" s="361"/>
      <c r="D94" s="361"/>
      <c r="E94" s="361"/>
      <c r="F94" s="362">
        <v>1</v>
      </c>
      <c r="G94" s="361"/>
      <c r="H94" s="361"/>
      <c r="I94" s="361"/>
      <c r="J94" s="361"/>
      <c r="K94" s="363"/>
      <c r="L94" s="364"/>
    </row>
    <row r="95" spans="1:12" ht="43.5" thickBot="1">
      <c r="A95" s="360" t="s">
        <v>138</v>
      </c>
      <c r="B95" s="361"/>
      <c r="C95" s="361"/>
      <c r="D95" s="361"/>
      <c r="E95" s="361"/>
      <c r="F95" s="362"/>
      <c r="G95" s="361">
        <v>100</v>
      </c>
      <c r="H95" s="361"/>
      <c r="I95" s="361"/>
      <c r="J95" s="361"/>
      <c r="K95" s="363"/>
      <c r="L95" s="364"/>
    </row>
    <row r="96" spans="1:12" ht="43.5" thickBot="1">
      <c r="A96" s="360" t="s">
        <v>139</v>
      </c>
      <c r="B96" s="361"/>
      <c r="C96" s="361"/>
      <c r="D96" s="361"/>
      <c r="E96" s="361"/>
      <c r="F96" s="362"/>
      <c r="G96" s="361"/>
      <c r="H96" s="361">
        <v>100</v>
      </c>
      <c r="I96" s="361"/>
      <c r="J96" s="361"/>
      <c r="K96" s="363"/>
      <c r="L96" s="364"/>
    </row>
    <row r="97" spans="1:12" ht="43.5" thickBot="1">
      <c r="A97" s="360" t="s">
        <v>140</v>
      </c>
      <c r="B97" s="361"/>
      <c r="C97" s="361"/>
      <c r="D97" s="361"/>
      <c r="E97" s="361"/>
      <c r="F97" s="362"/>
      <c r="G97" s="361"/>
      <c r="H97" s="361"/>
      <c r="I97" s="361">
        <v>100</v>
      </c>
      <c r="J97" s="361"/>
      <c r="K97" s="363"/>
      <c r="L97" s="364"/>
    </row>
    <row r="98" spans="1:12" ht="15" thickBot="1">
      <c r="A98" s="150" t="s">
        <v>141</v>
      </c>
      <c r="B98" s="151" t="s">
        <v>142</v>
      </c>
      <c r="C98" s="151">
        <v>6</v>
      </c>
      <c r="D98" s="151">
        <v>2017</v>
      </c>
      <c r="E98" s="151">
        <v>0</v>
      </c>
      <c r="F98" s="151">
        <v>0</v>
      </c>
      <c r="G98" s="151">
        <v>0</v>
      </c>
      <c r="H98" s="151">
        <v>2</v>
      </c>
      <c r="I98" s="151">
        <v>2</v>
      </c>
      <c r="J98" s="151">
        <v>10</v>
      </c>
      <c r="K98" s="148" t="s">
        <v>143</v>
      </c>
      <c r="L98" s="147" t="s">
        <v>88</v>
      </c>
    </row>
    <row r="99" spans="1:12" ht="57.75" thickBot="1">
      <c r="A99" s="360" t="s">
        <v>144</v>
      </c>
      <c r="B99" s="361"/>
      <c r="C99" s="361"/>
      <c r="D99" s="361"/>
      <c r="E99" s="361"/>
      <c r="F99" s="362"/>
      <c r="G99" s="361"/>
      <c r="H99" s="361">
        <v>100</v>
      </c>
      <c r="I99" s="361"/>
      <c r="J99" s="361"/>
      <c r="K99" s="363"/>
      <c r="L99" s="364"/>
    </row>
    <row r="100" spans="1:12" ht="43.5" thickBot="1">
      <c r="A100" s="360" t="s">
        <v>145</v>
      </c>
      <c r="B100" s="361"/>
      <c r="C100" s="361"/>
      <c r="D100" s="361"/>
      <c r="E100" s="361"/>
      <c r="F100" s="362"/>
      <c r="G100" s="361"/>
      <c r="H100" s="361"/>
      <c r="I100" s="361">
        <v>100</v>
      </c>
      <c r="J100" s="361"/>
      <c r="K100" s="363"/>
      <c r="L100" s="364"/>
    </row>
    <row r="101" spans="1:12" ht="15" thickBot="1">
      <c r="A101" s="150" t="s">
        <v>146</v>
      </c>
      <c r="B101" s="151" t="s">
        <v>105</v>
      </c>
      <c r="C101" s="151">
        <v>0</v>
      </c>
      <c r="D101" s="151">
        <v>2017</v>
      </c>
      <c r="E101" s="151">
        <v>0</v>
      </c>
      <c r="F101" s="151">
        <v>0</v>
      </c>
      <c r="G101" s="151">
        <v>0</v>
      </c>
      <c r="H101" s="151">
        <v>0</v>
      </c>
      <c r="I101" s="151">
        <v>1</v>
      </c>
      <c r="J101" s="151">
        <v>1</v>
      </c>
      <c r="K101" s="148" t="s">
        <v>147</v>
      </c>
      <c r="L101" s="147" t="s">
        <v>88</v>
      </c>
    </row>
    <row r="102" spans="1:12" ht="57.75" thickBot="1">
      <c r="A102" s="360" t="s">
        <v>148</v>
      </c>
      <c r="B102" s="361"/>
      <c r="C102" s="361"/>
      <c r="D102" s="361"/>
      <c r="E102" s="361"/>
      <c r="F102" s="362">
        <v>1</v>
      </c>
      <c r="G102" s="361"/>
      <c r="H102" s="361"/>
      <c r="I102" s="361"/>
      <c r="J102" s="361"/>
      <c r="K102" s="363"/>
      <c r="L102" s="364"/>
    </row>
    <row r="103" spans="1:12" ht="72" thickBot="1">
      <c r="A103" s="360" t="s">
        <v>149</v>
      </c>
      <c r="B103" s="361"/>
      <c r="C103" s="361"/>
      <c r="D103" s="361"/>
      <c r="E103" s="361"/>
      <c r="F103" s="362"/>
      <c r="G103" s="361">
        <v>100</v>
      </c>
      <c r="H103" s="361"/>
      <c r="I103" s="361"/>
      <c r="J103" s="361"/>
      <c r="K103" s="363"/>
      <c r="L103" s="364"/>
    </row>
  </sheetData>
  <mergeCells count="98">
    <mergeCell ref="A70:L70"/>
    <mergeCell ref="A86:L86"/>
    <mergeCell ref="H2:H3"/>
    <mergeCell ref="I2:I3"/>
    <mergeCell ref="J2:J3"/>
    <mergeCell ref="A2:A3"/>
    <mergeCell ref="B2:B3"/>
    <mergeCell ref="C2:C3"/>
    <mergeCell ref="D2:D3"/>
    <mergeCell ref="E2:E3"/>
    <mergeCell ref="K2:K3"/>
    <mergeCell ref="L2:L3"/>
    <mergeCell ref="A4:L4"/>
    <mergeCell ref="F2:F3"/>
    <mergeCell ref="G2:G3"/>
    <mergeCell ref="A25:L25"/>
    <mergeCell ref="A19:A23"/>
    <mergeCell ref="B19:B23"/>
    <mergeCell ref="C19:C23"/>
    <mergeCell ref="D19:D23"/>
    <mergeCell ref="E19:E23"/>
    <mergeCell ref="K19:K23"/>
    <mergeCell ref="F19:F23"/>
    <mergeCell ref="G19:G23"/>
    <mergeCell ref="H19:H23"/>
    <mergeCell ref="I19:I23"/>
    <mergeCell ref="J19:J23"/>
    <mergeCell ref="A29:L29"/>
    <mergeCell ref="A30:A34"/>
    <mergeCell ref="B30:B34"/>
    <mergeCell ref="C30:C34"/>
    <mergeCell ref="D30:D34"/>
    <mergeCell ref="E30:E34"/>
    <mergeCell ref="F30:F34"/>
    <mergeCell ref="G30:G34"/>
    <mergeCell ref="H30:H34"/>
    <mergeCell ref="I30:I34"/>
    <mergeCell ref="J30:J34"/>
    <mergeCell ref="K30:K34"/>
    <mergeCell ref="K43:K48"/>
    <mergeCell ref="F43:F48"/>
    <mergeCell ref="G43:G48"/>
    <mergeCell ref="H43:H48"/>
    <mergeCell ref="A35:L35"/>
    <mergeCell ref="A36:A41"/>
    <mergeCell ref="B36:B41"/>
    <mergeCell ref="C36:C41"/>
    <mergeCell ref="D36:D41"/>
    <mergeCell ref="E36:E41"/>
    <mergeCell ref="F36:F41"/>
    <mergeCell ref="G36:G41"/>
    <mergeCell ref="H36:H41"/>
    <mergeCell ref="I36:I41"/>
    <mergeCell ref="J36:J41"/>
    <mergeCell ref="K36:K41"/>
    <mergeCell ref="J43:J48"/>
    <mergeCell ref="A43:A48"/>
    <mergeCell ref="B43:B48"/>
    <mergeCell ref="C43:C48"/>
    <mergeCell ref="D43:D48"/>
    <mergeCell ref="E43:E48"/>
    <mergeCell ref="F5:F10"/>
    <mergeCell ref="A53:L53"/>
    <mergeCell ref="A27:A28"/>
    <mergeCell ref="B27:B28"/>
    <mergeCell ref="C27:C28"/>
    <mergeCell ref="D27:D28"/>
    <mergeCell ref="E27:E28"/>
    <mergeCell ref="F27:F28"/>
    <mergeCell ref="G27:G28"/>
    <mergeCell ref="H27:H28"/>
    <mergeCell ref="I27:I28"/>
    <mergeCell ref="J27:J28"/>
    <mergeCell ref="K27:K28"/>
    <mergeCell ref="L27:L28"/>
    <mergeCell ref="A42:L42"/>
    <mergeCell ref="I43:I48"/>
    <mergeCell ref="A5:A10"/>
    <mergeCell ref="B5:B10"/>
    <mergeCell ref="C5:C10"/>
    <mergeCell ref="D5:D10"/>
    <mergeCell ref="E5:E10"/>
    <mergeCell ref="G5:G10"/>
    <mergeCell ref="H5:H10"/>
    <mergeCell ref="I5:I10"/>
    <mergeCell ref="J5:J10"/>
    <mergeCell ref="K5:K10"/>
    <mergeCell ref="A12:A17"/>
    <mergeCell ref="B12:B17"/>
    <mergeCell ref="C12:C17"/>
    <mergeCell ref="D12:D17"/>
    <mergeCell ref="E12:E17"/>
    <mergeCell ref="K12:K17"/>
    <mergeCell ref="F12:F17"/>
    <mergeCell ref="G12:G17"/>
    <mergeCell ref="H12:H17"/>
    <mergeCell ref="I12:I17"/>
    <mergeCell ref="J12:J17"/>
  </mergeCells>
  <printOptions horizontalCentered="1"/>
  <pageMargins left="0" right="0" top="0" bottom="0" header="0" footer="0"/>
  <pageSetup scale="61" fitToHeight="0" orientation="landscape" r:id="rId1"/>
  <rowBreaks count="1" manualBreakCount="1">
    <brk id="4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Z746"/>
  <sheetViews>
    <sheetView zoomScale="70" zoomScaleNormal="70" workbookViewId="0">
      <selection activeCell="H28" sqref="H28"/>
    </sheetView>
  </sheetViews>
  <sheetFormatPr defaultColWidth="8.85546875" defaultRowHeight="12.75"/>
  <cols>
    <col min="1" max="1" width="19.85546875" style="21" bestFit="1" customWidth="1"/>
    <col min="2" max="2" width="14.7109375" style="21" bestFit="1" customWidth="1"/>
    <col min="3" max="3" width="18.28515625" style="21" bestFit="1" customWidth="1"/>
    <col min="4" max="4" width="14.7109375" style="21" bestFit="1" customWidth="1"/>
    <col min="5" max="7" width="18.28515625" style="21" bestFit="1" customWidth="1"/>
    <col min="8" max="9" width="18.28515625" style="23" bestFit="1" customWidth="1"/>
    <col min="10" max="10" width="15" style="21" bestFit="1" customWidth="1"/>
    <col min="11" max="11" width="15" style="23" bestFit="1" customWidth="1"/>
    <col min="12" max="12" width="13.42578125" style="23" customWidth="1"/>
    <col min="13" max="13" width="14.140625" style="21" bestFit="1" customWidth="1"/>
    <col min="14" max="14" width="14.28515625" style="27" bestFit="1" customWidth="1"/>
    <col min="15" max="15" width="13.7109375" style="27" customWidth="1"/>
    <col min="16" max="16" width="14" style="27" bestFit="1" customWidth="1"/>
    <col min="17" max="17" width="14.7109375" style="23" bestFit="1" customWidth="1"/>
    <col min="18" max="18" width="13.85546875" style="23" customWidth="1"/>
    <col min="19" max="19" width="14.7109375" style="21" bestFit="1" customWidth="1"/>
    <col min="20" max="20" width="8.85546875" style="19"/>
    <col min="21" max="21" width="13.42578125" style="20" bestFit="1" customWidth="1"/>
    <col min="22" max="22" width="11.85546875" style="20" bestFit="1" customWidth="1"/>
    <col min="23" max="23" width="13.42578125" style="20" bestFit="1" customWidth="1"/>
    <col min="24" max="494" width="8.85546875" style="20"/>
    <col min="495" max="16384" width="8.85546875" style="21"/>
  </cols>
  <sheetData>
    <row r="1" spans="1:494" ht="41.45" customHeight="1">
      <c r="A1" s="951" t="s">
        <v>287</v>
      </c>
      <c r="B1" s="952"/>
      <c r="C1" s="952"/>
      <c r="D1" s="952"/>
      <c r="E1" s="952"/>
      <c r="F1" s="952"/>
      <c r="G1" s="952"/>
      <c r="H1" s="952"/>
      <c r="I1" s="952"/>
      <c r="J1" s="952"/>
      <c r="K1" s="952"/>
      <c r="L1" s="952"/>
      <c r="M1" s="952"/>
      <c r="N1" s="952"/>
      <c r="O1" s="952"/>
      <c r="P1" s="952"/>
      <c r="Q1" s="952"/>
      <c r="R1" s="952"/>
      <c r="S1" s="952"/>
      <c r="T1" s="53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row>
    <row r="2" spans="1:494" s="22" customFormat="1">
      <c r="A2" s="536"/>
      <c r="B2" s="536"/>
      <c r="C2" s="536"/>
      <c r="D2" s="536"/>
      <c r="E2" s="536"/>
      <c r="F2" s="536"/>
      <c r="G2" s="537"/>
      <c r="H2" s="537"/>
      <c r="I2" s="537"/>
      <c r="J2" s="537"/>
      <c r="K2" s="537"/>
      <c r="L2" s="538"/>
      <c r="M2" s="536"/>
      <c r="N2" s="25"/>
      <c r="O2" s="25"/>
      <c r="P2" s="25"/>
      <c r="Q2" s="538"/>
      <c r="R2" s="538"/>
      <c r="S2" s="536"/>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row>
    <row r="3" spans="1:494" s="20" customFormat="1">
      <c r="A3" s="1"/>
      <c r="B3" s="1"/>
      <c r="C3" s="1"/>
      <c r="D3" s="1"/>
      <c r="E3" s="1"/>
      <c r="F3" s="1"/>
      <c r="G3" s="1"/>
      <c r="H3" s="1"/>
      <c r="I3" s="1"/>
      <c r="J3" s="1"/>
      <c r="K3" s="1"/>
      <c r="L3" s="539"/>
      <c r="M3" s="1"/>
      <c r="N3" s="26"/>
      <c r="O3" s="26"/>
      <c r="P3" s="26"/>
      <c r="Q3" s="539"/>
      <c r="R3" s="539"/>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row>
    <row r="4" spans="1:494" s="20" customFormat="1">
      <c r="A4" s="1"/>
      <c r="B4" s="1"/>
      <c r="C4" s="1"/>
      <c r="D4" s="1"/>
      <c r="E4" s="1"/>
      <c r="F4" s="1"/>
      <c r="G4" s="1"/>
      <c r="H4" s="539"/>
      <c r="I4" s="539"/>
      <c r="J4" s="1"/>
      <c r="K4" s="539"/>
      <c r="L4" s="539"/>
      <c r="M4" s="1"/>
      <c r="N4" s="26"/>
      <c r="O4" s="26"/>
      <c r="P4" s="26"/>
      <c r="Q4" s="539"/>
      <c r="R4" s="539"/>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row>
    <row r="5" spans="1:494" s="20" customFormat="1" ht="13.5" thickBot="1">
      <c r="A5" s="540"/>
      <c r="B5" s="540"/>
      <c r="C5" s="540"/>
      <c r="D5" s="540"/>
      <c r="E5" s="540"/>
      <c r="F5" s="540"/>
      <c r="G5" s="1"/>
      <c r="H5" s="539"/>
      <c r="I5" s="539"/>
      <c r="J5" s="1"/>
      <c r="K5" s="539"/>
      <c r="L5" s="539"/>
      <c r="M5" s="1"/>
      <c r="N5" s="26"/>
      <c r="O5" s="26"/>
      <c r="P5" s="26"/>
      <c r="Q5" s="539"/>
      <c r="R5" s="539"/>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row>
    <row r="6" spans="1:494" s="20" customFormat="1">
      <c r="A6" s="1059" t="s">
        <v>282</v>
      </c>
      <c r="B6" s="38" t="s">
        <v>276</v>
      </c>
      <c r="C6" s="38" t="s">
        <v>277</v>
      </c>
      <c r="D6" s="38" t="s">
        <v>278</v>
      </c>
      <c r="E6" s="38" t="s">
        <v>279</v>
      </c>
      <c r="F6" s="39" t="s">
        <v>280</v>
      </c>
      <c r="G6" s="541"/>
      <c r="H6" s="539"/>
      <c r="I6" s="539"/>
      <c r="J6" s="1"/>
      <c r="K6" s="539"/>
      <c r="L6" s="539"/>
      <c r="M6" s="1"/>
      <c r="N6" s="26"/>
      <c r="O6" s="26"/>
      <c r="P6" s="26"/>
      <c r="Q6" s="539"/>
      <c r="R6" s="539"/>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row>
    <row r="7" spans="1:494" s="20" customFormat="1">
      <c r="A7" s="1060"/>
      <c r="B7" s="860">
        <f>'PEP Av. Fin.'!I211</f>
        <v>6762014.7208254868</v>
      </c>
      <c r="C7" s="860">
        <f>'PEP Av. Fin.'!M211</f>
        <v>8858960.2859130725</v>
      </c>
      <c r="D7" s="860">
        <f>'PEP Av. Fin.'!Q211</f>
        <v>13262977.164738433</v>
      </c>
      <c r="E7" s="860">
        <f>'PEP Av. Fin.'!U211</f>
        <v>7645319.5905230064</v>
      </c>
      <c r="F7" s="40">
        <f>'PEP Av. Fin.'!Y211</f>
        <v>1270728.4180000001</v>
      </c>
      <c r="G7" s="541"/>
      <c r="H7" s="539"/>
      <c r="I7" s="539"/>
      <c r="J7" s="1"/>
      <c r="K7" s="539"/>
      <c r="L7" s="539"/>
      <c r="M7" s="1"/>
      <c r="N7" s="26"/>
      <c r="O7" s="26"/>
      <c r="P7" s="26"/>
      <c r="Q7" s="539"/>
      <c r="R7" s="539"/>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row>
    <row r="8" spans="1:494" s="20" customFormat="1">
      <c r="A8" s="1060"/>
      <c r="B8" s="861">
        <f>B7</f>
        <v>6762014.7208254868</v>
      </c>
      <c r="C8" s="861">
        <f>B8+C7</f>
        <v>15620975.006738558</v>
      </c>
      <c r="D8" s="861">
        <f>C8+D7</f>
        <v>28883952.17147699</v>
      </c>
      <c r="E8" s="861">
        <f>D8+E7</f>
        <v>36529271.761999995</v>
      </c>
      <c r="F8" s="542">
        <f>E8+F7</f>
        <v>37800000.179999992</v>
      </c>
      <c r="G8" s="541"/>
      <c r="H8" s="539"/>
      <c r="I8" s="539"/>
      <c r="J8" s="1"/>
      <c r="K8" s="539"/>
      <c r="L8" s="539"/>
      <c r="M8" s="1"/>
      <c r="N8" s="26"/>
      <c r="O8" s="26"/>
      <c r="P8" s="26"/>
      <c r="Q8" s="539"/>
      <c r="R8" s="539"/>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row>
    <row r="9" spans="1:494" s="20" customFormat="1" ht="13.5" thickBot="1">
      <c r="A9" s="1061"/>
      <c r="B9" s="543">
        <f>B8/$F$8</f>
        <v>0.17888927747686292</v>
      </c>
      <c r="C9" s="543">
        <f>C8/$F$8</f>
        <v>0.41325330508870284</v>
      </c>
      <c r="D9" s="543">
        <f>D8/$F$8</f>
        <v>0.76412571518344885</v>
      </c>
      <c r="E9" s="543">
        <f>E8/$F$8</f>
        <v>0.9663828462447378</v>
      </c>
      <c r="F9" s="544">
        <f>F8/$F$8</f>
        <v>1</v>
      </c>
      <c r="G9" s="541"/>
      <c r="H9" s="539"/>
      <c r="I9" s="539"/>
      <c r="J9" s="1"/>
      <c r="K9" s="539"/>
      <c r="L9" s="539"/>
      <c r="M9" s="1"/>
      <c r="N9" s="26"/>
      <c r="O9" s="26"/>
      <c r="P9" s="26"/>
      <c r="Q9" s="539"/>
      <c r="R9" s="539"/>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row>
    <row r="10" spans="1:494" s="20" customFormat="1">
      <c r="A10" s="1"/>
      <c r="B10" s="1"/>
      <c r="C10" s="1"/>
      <c r="D10" s="1"/>
      <c r="E10" s="1"/>
      <c r="F10" s="1"/>
      <c r="G10" s="1"/>
      <c r="H10" s="1"/>
      <c r="I10" s="1"/>
      <c r="J10" s="1"/>
      <c r="K10" s="539"/>
      <c r="L10" s="539"/>
      <c r="M10" s="1"/>
      <c r="N10" s="26"/>
      <c r="O10" s="26"/>
      <c r="P10" s="26"/>
      <c r="Q10" s="539"/>
      <c r="R10" s="539"/>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row>
    <row r="11" spans="1:494" s="20" customFormat="1" ht="13.5" thickBot="1">
      <c r="A11" s="545"/>
      <c r="B11" s="536"/>
      <c r="C11" s="536"/>
      <c r="D11" s="536"/>
      <c r="E11" s="538"/>
      <c r="F11" s="538"/>
      <c r="G11" s="1"/>
      <c r="H11" s="539"/>
      <c r="I11" s="539"/>
      <c r="J11" s="1"/>
      <c r="K11" s="539"/>
      <c r="L11" s="539"/>
      <c r="M11" s="1"/>
      <c r="N11" s="26"/>
      <c r="O11" s="26"/>
      <c r="P11" s="26"/>
      <c r="Q11" s="539"/>
      <c r="R11" s="539"/>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row>
    <row r="12" spans="1:494" s="20" customFormat="1" ht="13.5" thickBot="1">
      <c r="A12" s="1062" t="s">
        <v>769</v>
      </c>
      <c r="B12" s="36" t="s">
        <v>276</v>
      </c>
      <c r="C12" s="35" t="s">
        <v>277</v>
      </c>
      <c r="D12" s="35" t="s">
        <v>278</v>
      </c>
      <c r="E12" s="35" t="s">
        <v>279</v>
      </c>
      <c r="F12" s="35" t="s">
        <v>280</v>
      </c>
      <c r="G12" s="1"/>
      <c r="H12" s="539"/>
      <c r="I12" s="539"/>
      <c r="J12" s="1"/>
      <c r="K12" s="539"/>
      <c r="L12" s="539"/>
      <c r="M12" s="1"/>
      <c r="N12" s="26"/>
      <c r="O12" s="26"/>
      <c r="P12" s="26"/>
      <c r="Q12" s="539"/>
      <c r="R12" s="539"/>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row>
    <row r="13" spans="1:494" s="20" customFormat="1" ht="13.5" thickBot="1">
      <c r="A13" s="1063"/>
      <c r="B13" s="37">
        <f>'PEP Av. Fin.'!J211</f>
        <v>881408.4498745132</v>
      </c>
      <c r="C13" s="28">
        <f>'PEP Av. Fin.'!N211</f>
        <v>1303411.2293869271</v>
      </c>
      <c r="D13" s="28">
        <f>'PEP Av. Fin.'!R211</f>
        <v>1580869.0722615663</v>
      </c>
      <c r="E13" s="28">
        <f>'PEP Av. Fin.'!V211</f>
        <v>434311.24847699265</v>
      </c>
      <c r="F13" s="28">
        <f>'PEP Av. Fin.'!Z211</f>
        <v>0</v>
      </c>
      <c r="G13" s="1"/>
      <c r="H13" s="1"/>
      <c r="I13" s="1"/>
      <c r="J13" s="1"/>
      <c r="K13" s="539"/>
      <c r="L13" s="539"/>
      <c r="M13" s="1"/>
      <c r="N13" s="26"/>
      <c r="O13" s="26"/>
      <c r="P13" s="26"/>
      <c r="Q13" s="539"/>
      <c r="R13" s="539"/>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row>
    <row r="14" spans="1:494" s="20" customFormat="1">
      <c r="A14" s="1"/>
      <c r="B14" s="1"/>
      <c r="C14" s="1"/>
      <c r="D14" s="1"/>
      <c r="E14" s="539"/>
      <c r="F14" s="539"/>
      <c r="G14" s="1"/>
      <c r="H14" s="1"/>
      <c r="I14" s="1"/>
      <c r="J14" s="1"/>
      <c r="K14" s="539"/>
      <c r="L14" s="539"/>
      <c r="M14" s="1"/>
      <c r="N14" s="26"/>
      <c r="O14" s="26"/>
      <c r="P14" s="26"/>
      <c r="Q14" s="539"/>
      <c r="R14" s="539"/>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row>
    <row r="15" spans="1:494" s="20" customFormat="1" ht="13.5" thickBot="1">
      <c r="A15" s="540"/>
      <c r="B15" s="540"/>
      <c r="C15" s="540"/>
      <c r="D15" s="540"/>
      <c r="E15" s="546"/>
      <c r="F15" s="546"/>
      <c r="G15" s="1"/>
      <c r="H15" s="1"/>
      <c r="I15" s="1"/>
      <c r="J15" s="1"/>
      <c r="K15" s="539"/>
      <c r="L15" s="539"/>
      <c r="M15" s="1"/>
      <c r="N15" s="26"/>
      <c r="O15" s="26"/>
      <c r="P15" s="26"/>
      <c r="Q15" s="539"/>
      <c r="R15" s="539"/>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row>
    <row r="16" spans="1:494" s="20" customFormat="1">
      <c r="A16" s="1059" t="s">
        <v>770</v>
      </c>
      <c r="B16" s="38" t="s">
        <v>276</v>
      </c>
      <c r="C16" s="38" t="s">
        <v>277</v>
      </c>
      <c r="D16" s="38" t="s">
        <v>278</v>
      </c>
      <c r="E16" s="38" t="s">
        <v>279</v>
      </c>
      <c r="F16" s="39" t="s">
        <v>280</v>
      </c>
      <c r="G16" s="541"/>
      <c r="H16" s="1"/>
      <c r="I16" s="1"/>
      <c r="J16" s="1"/>
      <c r="K16" s="539"/>
      <c r="L16" s="539"/>
      <c r="M16" s="1"/>
      <c r="N16" s="26"/>
      <c r="O16" s="26"/>
      <c r="P16" s="26"/>
      <c r="Q16" s="539"/>
      <c r="R16" s="539"/>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row>
    <row r="17" spans="1:18" s="20" customFormat="1">
      <c r="A17" s="1060"/>
      <c r="B17" s="860">
        <f>'PEP Av. Fin.'!K211</f>
        <v>7643423.1707000006</v>
      </c>
      <c r="C17" s="860">
        <f>'PEP Av. Fin.'!O211</f>
        <v>10162371.515299998</v>
      </c>
      <c r="D17" s="860">
        <f>'PEP Av. Fin.'!S211</f>
        <v>14843846.237</v>
      </c>
      <c r="E17" s="860">
        <f>'PEP Av. Fin.'!W211</f>
        <v>8079630.8389999997</v>
      </c>
      <c r="F17" s="40">
        <f>'PEP Av. Fin.'!AA211</f>
        <v>1270728.4180000001</v>
      </c>
      <c r="G17" s="541"/>
      <c r="H17" s="1"/>
      <c r="I17" s="1"/>
      <c r="J17" s="1"/>
      <c r="K17" s="539"/>
      <c r="L17" s="539"/>
      <c r="M17" s="1"/>
      <c r="N17" s="26"/>
      <c r="O17" s="26"/>
      <c r="P17" s="26"/>
      <c r="Q17" s="539"/>
      <c r="R17" s="539"/>
    </row>
    <row r="18" spans="1:18" s="20" customFormat="1">
      <c r="A18" s="1060"/>
      <c r="B18" s="861">
        <f>B17</f>
        <v>7643423.1707000006</v>
      </c>
      <c r="C18" s="861">
        <f>B18+C17</f>
        <v>17805794.685999997</v>
      </c>
      <c r="D18" s="861">
        <f>C18+D17</f>
        <v>32649640.922999997</v>
      </c>
      <c r="E18" s="861">
        <f>D18+E17</f>
        <v>40729271.761999995</v>
      </c>
      <c r="F18" s="542">
        <f>E18+F17</f>
        <v>42000000.179999992</v>
      </c>
      <c r="G18" s="541"/>
      <c r="H18" s="1"/>
      <c r="I18" s="1"/>
      <c r="J18" s="1"/>
      <c r="K18" s="539"/>
      <c r="L18" s="539"/>
      <c r="M18" s="1"/>
      <c r="N18" s="26"/>
      <c r="O18" s="26"/>
      <c r="P18" s="26"/>
      <c r="Q18" s="539"/>
      <c r="R18" s="539"/>
    </row>
    <row r="19" spans="1:18" s="20" customFormat="1" ht="13.5" thickBot="1">
      <c r="A19" s="1061"/>
      <c r="B19" s="543">
        <f>B18/$D$24</f>
        <v>0.18198626518910654</v>
      </c>
      <c r="C19" s="543">
        <f>C18/$D$24</f>
        <v>0.42394749070689169</v>
      </c>
      <c r="D19" s="543">
        <f>D18/$D$24</f>
        <v>0.77737239959697546</v>
      </c>
      <c r="E19" s="543">
        <f>E18/$D$24</f>
        <v>0.96974456160585665</v>
      </c>
      <c r="F19" s="544">
        <f>F18/$D$24</f>
        <v>1</v>
      </c>
      <c r="G19" s="541"/>
      <c r="H19" s="1"/>
      <c r="I19" s="1"/>
      <c r="J19" s="1"/>
      <c r="K19" s="539"/>
      <c r="L19" s="539"/>
      <c r="M19" s="1"/>
      <c r="N19" s="26"/>
      <c r="O19" s="26"/>
      <c r="P19" s="26"/>
      <c r="Q19" s="539"/>
      <c r="R19" s="539"/>
    </row>
    <row r="20" spans="1:18" s="20" customFormat="1">
      <c r="A20" s="536"/>
      <c r="B20" s="536"/>
      <c r="C20" s="536"/>
      <c r="D20" s="536"/>
      <c r="E20" s="536"/>
      <c r="F20" s="536"/>
      <c r="G20" s="1"/>
      <c r="H20" s="1"/>
      <c r="I20" s="1"/>
      <c r="J20" s="1"/>
      <c r="K20" s="539"/>
      <c r="L20" s="539"/>
      <c r="M20" s="1"/>
      <c r="N20" s="26"/>
      <c r="O20" s="26"/>
      <c r="P20" s="26"/>
      <c r="Q20" s="539"/>
      <c r="R20" s="539"/>
    </row>
    <row r="21" spans="1:18" s="20" customFormat="1">
      <c r="A21" s="1"/>
      <c r="B21" s="1"/>
      <c r="C21" s="1"/>
      <c r="D21" s="1"/>
      <c r="E21" s="1"/>
      <c r="F21" s="1"/>
      <c r="G21" s="1"/>
      <c r="H21" s="1"/>
      <c r="I21" s="1"/>
      <c r="J21" s="1"/>
      <c r="K21" s="539"/>
      <c r="L21" s="539"/>
      <c r="M21" s="1"/>
      <c r="N21" s="26"/>
      <c r="O21" s="26"/>
      <c r="P21" s="26"/>
      <c r="Q21" s="539"/>
      <c r="R21" s="539"/>
    </row>
    <row r="22" spans="1:18" s="20" customFormat="1">
      <c r="A22" s="1"/>
      <c r="B22" s="1"/>
      <c r="C22" s="1"/>
      <c r="D22" s="1"/>
      <c r="E22" s="1"/>
      <c r="F22" s="1"/>
      <c r="G22" s="1"/>
      <c r="H22" s="1"/>
      <c r="I22" s="1"/>
      <c r="J22" s="1"/>
      <c r="K22" s="539"/>
      <c r="L22" s="539"/>
      <c r="M22" s="1"/>
      <c r="N22" s="26"/>
      <c r="O22" s="26"/>
      <c r="P22" s="26"/>
      <c r="Q22" s="539"/>
      <c r="R22" s="539"/>
    </row>
    <row r="23" spans="1:18" s="20" customFormat="1">
      <c r="A23" s="1"/>
      <c r="B23" s="1" t="s">
        <v>282</v>
      </c>
      <c r="C23" s="1"/>
      <c r="D23" s="1"/>
      <c r="E23" s="1"/>
      <c r="F23" s="1"/>
      <c r="G23" s="1"/>
      <c r="H23" s="1"/>
      <c r="I23" s="1"/>
      <c r="J23" s="1"/>
      <c r="K23" s="539"/>
      <c r="L23" s="539"/>
      <c r="M23" s="1"/>
      <c r="N23" s="26"/>
      <c r="O23" s="26"/>
      <c r="P23" s="26"/>
      <c r="Q23" s="539"/>
      <c r="R23" s="539"/>
    </row>
    <row r="24" spans="1:18" s="20" customFormat="1" ht="26.25" thickBot="1">
      <c r="A24" s="862" t="s">
        <v>771</v>
      </c>
      <c r="B24" s="526">
        <f>SUM(B7:F7)</f>
        <v>37800000.179999992</v>
      </c>
      <c r="C24" s="28">
        <f>SUM(B13:F13)</f>
        <v>4199999.9999999991</v>
      </c>
      <c r="D24" s="30">
        <f>B24+C24</f>
        <v>42000000.179999992</v>
      </c>
      <c r="E24" s="1"/>
      <c r="F24" s="1"/>
      <c r="G24" s="1"/>
      <c r="H24" s="1"/>
      <c r="I24" s="1"/>
      <c r="J24" s="1"/>
      <c r="K24" s="539"/>
      <c r="L24" s="539"/>
      <c r="M24" s="1"/>
      <c r="N24" s="26"/>
      <c r="O24" s="26"/>
      <c r="P24" s="26"/>
      <c r="Q24" s="539"/>
      <c r="R24" s="539"/>
    </row>
    <row r="25" spans="1:18" s="20" customFormat="1">
      <c r="A25" s="1"/>
      <c r="B25" s="1"/>
      <c r="C25" s="1"/>
      <c r="D25" s="1"/>
      <c r="E25" s="1"/>
      <c r="F25" s="1"/>
      <c r="G25" s="1"/>
      <c r="H25" s="1"/>
      <c r="I25" s="1"/>
      <c r="J25" s="1"/>
      <c r="K25" s="539"/>
      <c r="L25" s="539"/>
      <c r="M25" s="1"/>
      <c r="N25" s="26"/>
      <c r="O25" s="26"/>
      <c r="P25" s="26"/>
      <c r="Q25" s="539"/>
      <c r="R25" s="539"/>
    </row>
    <row r="26" spans="1:18" s="20" customFormat="1">
      <c r="A26" s="1"/>
      <c r="B26" s="1"/>
      <c r="C26" s="1"/>
      <c r="D26" s="1"/>
      <c r="E26" s="1"/>
      <c r="F26" s="1"/>
      <c r="G26" s="1"/>
      <c r="H26" s="1"/>
      <c r="I26" s="1"/>
      <c r="J26" s="1"/>
      <c r="K26" s="539"/>
      <c r="L26" s="539"/>
      <c r="M26" s="1"/>
      <c r="N26" s="26"/>
      <c r="O26" s="26"/>
      <c r="P26" s="26"/>
      <c r="Q26" s="539"/>
      <c r="R26" s="539"/>
    </row>
    <row r="27" spans="1:18" s="20" customFormat="1">
      <c r="A27" s="1"/>
      <c r="B27" s="1"/>
      <c r="C27" s="1"/>
      <c r="D27" s="1"/>
      <c r="E27" s="1"/>
      <c r="F27" s="1"/>
      <c r="G27" s="1"/>
      <c r="H27" s="1"/>
      <c r="I27" s="1"/>
      <c r="J27" s="1"/>
      <c r="K27" s="539"/>
      <c r="L27" s="539"/>
      <c r="M27" s="1"/>
      <c r="N27" s="26"/>
      <c r="O27" s="26"/>
      <c r="P27" s="26"/>
      <c r="Q27" s="539"/>
      <c r="R27" s="539"/>
    </row>
    <row r="28" spans="1:18" s="20" customFormat="1">
      <c r="A28" s="1"/>
      <c r="B28" s="1"/>
      <c r="C28" s="1"/>
      <c r="D28" s="1"/>
      <c r="E28" s="1"/>
      <c r="F28" s="1"/>
      <c r="G28" s="1"/>
      <c r="H28" s="539"/>
      <c r="I28" s="539"/>
      <c r="J28" s="1"/>
      <c r="K28" s="539"/>
      <c r="L28" s="539"/>
      <c r="M28" s="1"/>
      <c r="N28" s="26"/>
      <c r="O28" s="26"/>
      <c r="P28" s="26"/>
      <c r="Q28" s="539"/>
      <c r="R28" s="539"/>
    </row>
    <row r="29" spans="1:18" s="20" customFormat="1">
      <c r="A29" s="1"/>
      <c r="B29" s="1"/>
      <c r="C29" s="547">
        <f>B7/B24</f>
        <v>0.17888927747686292</v>
      </c>
      <c r="D29" s="1"/>
      <c r="E29" s="1"/>
      <c r="F29" s="1"/>
      <c r="G29" s="1"/>
      <c r="H29" s="539"/>
      <c r="I29" s="539"/>
      <c r="J29" s="1"/>
      <c r="K29" s="539"/>
      <c r="L29" s="539"/>
      <c r="M29" s="1"/>
      <c r="N29" s="26"/>
      <c r="O29" s="26"/>
      <c r="P29" s="26"/>
      <c r="Q29" s="539"/>
      <c r="R29" s="539"/>
    </row>
    <row r="30" spans="1:18" s="20" customFormat="1">
      <c r="A30" s="1"/>
      <c r="B30" s="1"/>
      <c r="C30" s="548">
        <f>B13/C24</f>
        <v>0.20985915473202699</v>
      </c>
      <c r="D30" s="1"/>
      <c r="E30" s="1"/>
      <c r="F30" s="1"/>
      <c r="G30" s="1"/>
      <c r="H30" s="539"/>
      <c r="I30" s="539"/>
      <c r="J30" s="1"/>
      <c r="K30" s="539"/>
      <c r="L30" s="539"/>
      <c r="M30" s="1"/>
      <c r="N30" s="26"/>
      <c r="O30" s="26"/>
      <c r="P30" s="26"/>
      <c r="Q30" s="539"/>
      <c r="R30" s="539"/>
    </row>
    <row r="31" spans="1:18" s="20" customFormat="1">
      <c r="A31" s="1"/>
      <c r="B31" s="1"/>
      <c r="C31" s="1"/>
      <c r="D31" s="1"/>
      <c r="E31" s="1"/>
      <c r="F31" s="1"/>
      <c r="G31" s="1"/>
      <c r="H31" s="539"/>
      <c r="I31" s="539"/>
      <c r="J31" s="1"/>
      <c r="K31" s="539"/>
      <c r="L31" s="539"/>
      <c r="M31" s="1"/>
      <c r="N31" s="26"/>
      <c r="O31" s="26"/>
      <c r="P31" s="26"/>
      <c r="Q31" s="539"/>
      <c r="R31" s="539"/>
    </row>
    <row r="32" spans="1:18" s="20" customFormat="1">
      <c r="A32" s="1"/>
      <c r="B32" s="1"/>
      <c r="C32" s="1"/>
      <c r="D32" s="1"/>
      <c r="E32" s="1"/>
      <c r="F32" s="1"/>
      <c r="G32" s="1"/>
      <c r="H32" s="539"/>
      <c r="I32" s="539"/>
      <c r="J32" s="1"/>
      <c r="K32" s="539"/>
      <c r="L32" s="539"/>
      <c r="M32" s="1"/>
      <c r="N32" s="26"/>
      <c r="O32" s="26"/>
      <c r="P32" s="26"/>
      <c r="Q32" s="539"/>
      <c r="R32" s="539"/>
    </row>
    <row r="33" spans="8:18" s="20" customFormat="1">
      <c r="H33" s="539"/>
      <c r="I33" s="539"/>
      <c r="J33" s="1"/>
      <c r="K33" s="539"/>
      <c r="L33" s="539"/>
      <c r="M33" s="1"/>
      <c r="N33" s="26"/>
      <c r="O33" s="26"/>
      <c r="P33" s="26"/>
      <c r="Q33" s="539"/>
      <c r="R33" s="539"/>
    </row>
    <row r="34" spans="8:18" s="20" customFormat="1">
      <c r="H34" s="539"/>
      <c r="I34" s="539"/>
      <c r="J34" s="1"/>
      <c r="K34" s="539"/>
      <c r="L34" s="539"/>
      <c r="M34" s="1"/>
      <c r="N34" s="26"/>
      <c r="O34" s="26"/>
      <c r="P34" s="26"/>
      <c r="Q34" s="539"/>
      <c r="R34" s="539"/>
    </row>
    <row r="35" spans="8:18" s="20" customFormat="1">
      <c r="H35" s="539"/>
      <c r="I35" s="539"/>
      <c r="J35" s="1"/>
      <c r="K35" s="539"/>
      <c r="L35" s="539"/>
      <c r="M35" s="1"/>
      <c r="N35" s="26"/>
      <c r="O35" s="26"/>
      <c r="P35" s="26"/>
      <c r="Q35" s="539"/>
      <c r="R35" s="539"/>
    </row>
    <row r="36" spans="8:18" s="20" customFormat="1">
      <c r="H36" s="539"/>
      <c r="I36" s="539"/>
      <c r="J36" s="1"/>
      <c r="K36" s="539"/>
      <c r="L36" s="539"/>
      <c r="M36" s="1"/>
      <c r="N36" s="26"/>
      <c r="O36" s="26"/>
      <c r="P36" s="26"/>
      <c r="Q36" s="539"/>
      <c r="R36" s="539"/>
    </row>
    <row r="37" spans="8:18" s="20" customFormat="1">
      <c r="H37" s="539"/>
      <c r="I37" s="539"/>
      <c r="J37" s="1"/>
      <c r="K37" s="539"/>
      <c r="L37" s="539"/>
      <c r="M37" s="1"/>
      <c r="N37" s="26"/>
      <c r="O37" s="26"/>
      <c r="P37" s="26"/>
      <c r="Q37" s="539"/>
      <c r="R37" s="539"/>
    </row>
    <row r="38" spans="8:18" s="20" customFormat="1">
      <c r="H38" s="539"/>
      <c r="I38" s="539"/>
      <c r="J38" s="1"/>
      <c r="K38" s="539"/>
      <c r="L38" s="539"/>
      <c r="M38" s="1"/>
      <c r="N38" s="26"/>
      <c r="O38" s="26"/>
      <c r="P38" s="26"/>
      <c r="Q38" s="539"/>
      <c r="R38" s="539"/>
    </row>
    <row r="39" spans="8:18" s="20" customFormat="1">
      <c r="H39" s="539"/>
      <c r="I39" s="539"/>
      <c r="J39" s="1"/>
      <c r="K39" s="539"/>
      <c r="L39" s="539"/>
      <c r="M39" s="1"/>
      <c r="N39" s="26"/>
      <c r="O39" s="26"/>
      <c r="P39" s="26"/>
      <c r="Q39" s="539"/>
      <c r="R39" s="539"/>
    </row>
    <row r="40" spans="8:18" s="20" customFormat="1">
      <c r="H40" s="539"/>
      <c r="I40" s="539"/>
      <c r="J40" s="1"/>
      <c r="K40" s="539"/>
      <c r="L40" s="539"/>
      <c r="M40" s="1"/>
      <c r="N40" s="26"/>
      <c r="O40" s="26"/>
      <c r="P40" s="26"/>
      <c r="Q40" s="539"/>
      <c r="R40" s="539"/>
    </row>
    <row r="41" spans="8:18" s="20" customFormat="1">
      <c r="H41" s="539"/>
      <c r="I41" s="539"/>
      <c r="J41" s="1"/>
      <c r="K41" s="539"/>
      <c r="L41" s="539"/>
      <c r="M41" s="1"/>
      <c r="N41" s="26"/>
      <c r="O41" s="26"/>
      <c r="P41" s="26"/>
      <c r="Q41" s="539"/>
      <c r="R41" s="539"/>
    </row>
    <row r="42" spans="8:18" s="20" customFormat="1">
      <c r="H42" s="539"/>
      <c r="I42" s="539"/>
      <c r="J42" s="1"/>
      <c r="K42" s="539"/>
      <c r="L42" s="539"/>
      <c r="M42" s="1"/>
      <c r="N42" s="26"/>
      <c r="O42" s="26"/>
      <c r="P42" s="26"/>
      <c r="Q42" s="539"/>
      <c r="R42" s="539"/>
    </row>
    <row r="43" spans="8:18" s="20" customFormat="1">
      <c r="H43" s="539"/>
      <c r="I43" s="539"/>
      <c r="J43" s="1"/>
      <c r="K43" s="539"/>
      <c r="L43" s="539"/>
      <c r="M43" s="1"/>
      <c r="N43" s="26"/>
      <c r="O43" s="26"/>
      <c r="P43" s="26"/>
      <c r="Q43" s="539"/>
      <c r="R43" s="539"/>
    </row>
    <row r="44" spans="8:18" s="20" customFormat="1">
      <c r="H44" s="539"/>
      <c r="I44" s="539"/>
      <c r="J44" s="1"/>
      <c r="K44" s="539"/>
      <c r="L44" s="539"/>
      <c r="M44" s="1"/>
      <c r="N44" s="26"/>
      <c r="O44" s="26"/>
      <c r="P44" s="26"/>
      <c r="Q44" s="539"/>
      <c r="R44" s="539"/>
    </row>
    <row r="45" spans="8:18" s="20" customFormat="1">
      <c r="H45" s="539"/>
      <c r="I45" s="539"/>
      <c r="J45" s="1"/>
      <c r="K45" s="539"/>
      <c r="L45" s="539"/>
      <c r="M45" s="1"/>
      <c r="N45" s="26"/>
      <c r="O45" s="26"/>
      <c r="P45" s="26"/>
      <c r="Q45" s="539"/>
      <c r="R45" s="539"/>
    </row>
    <row r="46" spans="8:18" s="20" customFormat="1">
      <c r="H46" s="539"/>
      <c r="I46" s="539"/>
      <c r="J46" s="1"/>
      <c r="K46" s="539"/>
      <c r="L46" s="539"/>
      <c r="M46" s="1"/>
      <c r="N46" s="26"/>
      <c r="O46" s="26"/>
      <c r="P46" s="26"/>
      <c r="Q46" s="539"/>
      <c r="R46" s="539"/>
    </row>
    <row r="47" spans="8:18" s="20" customFormat="1">
      <c r="H47" s="539"/>
      <c r="I47" s="539"/>
      <c r="J47" s="1"/>
      <c r="K47" s="539"/>
      <c r="L47" s="539"/>
      <c r="M47" s="1"/>
      <c r="N47" s="26"/>
      <c r="O47" s="26"/>
      <c r="P47" s="26"/>
      <c r="Q47" s="539"/>
      <c r="R47" s="539"/>
    </row>
    <row r="48" spans="8:18" s="20" customFormat="1">
      <c r="H48" s="539"/>
      <c r="I48" s="539"/>
      <c r="J48" s="1"/>
      <c r="K48" s="539"/>
      <c r="L48" s="539"/>
      <c r="M48" s="1"/>
      <c r="N48" s="26"/>
      <c r="O48" s="26"/>
      <c r="P48" s="26"/>
      <c r="Q48" s="539"/>
      <c r="R48" s="539"/>
    </row>
    <row r="49" spans="8:18" s="20" customFormat="1">
      <c r="H49" s="539"/>
      <c r="I49" s="539"/>
      <c r="J49" s="1"/>
      <c r="K49" s="539"/>
      <c r="L49" s="539"/>
      <c r="M49" s="1"/>
      <c r="N49" s="26"/>
      <c r="O49" s="26"/>
      <c r="P49" s="26"/>
      <c r="Q49" s="539"/>
      <c r="R49" s="539"/>
    </row>
    <row r="50" spans="8:18" s="20" customFormat="1">
      <c r="H50" s="539"/>
      <c r="I50" s="539"/>
      <c r="J50" s="1"/>
      <c r="K50" s="539"/>
      <c r="L50" s="539"/>
      <c r="M50" s="1"/>
      <c r="N50" s="26"/>
      <c r="O50" s="26"/>
      <c r="P50" s="26"/>
      <c r="Q50" s="539"/>
      <c r="R50" s="539"/>
    </row>
    <row r="51" spans="8:18" s="20" customFormat="1">
      <c r="H51" s="539"/>
      <c r="I51" s="539"/>
      <c r="J51" s="1"/>
      <c r="K51" s="539"/>
      <c r="L51" s="539"/>
      <c r="M51" s="1"/>
      <c r="N51" s="26"/>
      <c r="O51" s="26"/>
      <c r="P51" s="26"/>
      <c r="Q51" s="539"/>
      <c r="R51" s="539"/>
    </row>
    <row r="52" spans="8:18" s="20" customFormat="1">
      <c r="H52" s="539"/>
      <c r="I52" s="539"/>
      <c r="J52" s="1"/>
      <c r="K52" s="539"/>
      <c r="L52" s="539"/>
      <c r="M52" s="1"/>
      <c r="N52" s="26"/>
      <c r="O52" s="26"/>
      <c r="P52" s="26"/>
      <c r="Q52" s="539"/>
      <c r="R52" s="539"/>
    </row>
    <row r="53" spans="8:18" s="20" customFormat="1">
      <c r="H53" s="539"/>
      <c r="I53" s="539"/>
      <c r="J53" s="1"/>
      <c r="K53" s="539"/>
      <c r="L53" s="539"/>
      <c r="M53" s="1"/>
      <c r="N53" s="26"/>
      <c r="O53" s="26"/>
      <c r="P53" s="26"/>
      <c r="Q53" s="539"/>
      <c r="R53" s="539"/>
    </row>
    <row r="54" spans="8:18" s="20" customFormat="1">
      <c r="H54" s="539"/>
      <c r="I54" s="539"/>
      <c r="J54" s="1"/>
      <c r="K54" s="539"/>
      <c r="L54" s="539"/>
      <c r="M54" s="1"/>
      <c r="N54" s="26"/>
      <c r="O54" s="26"/>
      <c r="P54" s="26"/>
      <c r="Q54" s="539"/>
      <c r="R54" s="539"/>
    </row>
    <row r="55" spans="8:18" s="20" customFormat="1">
      <c r="H55" s="539"/>
      <c r="I55" s="539"/>
      <c r="J55" s="1"/>
      <c r="K55" s="539"/>
      <c r="L55" s="539"/>
      <c r="M55" s="1"/>
      <c r="N55" s="26"/>
      <c r="O55" s="26"/>
      <c r="P55" s="26"/>
      <c r="Q55" s="539"/>
      <c r="R55" s="539"/>
    </row>
    <row r="56" spans="8:18" s="20" customFormat="1">
      <c r="H56" s="539"/>
      <c r="I56" s="539"/>
      <c r="J56" s="1"/>
      <c r="K56" s="539"/>
      <c r="L56" s="539"/>
      <c r="M56" s="1"/>
      <c r="N56" s="26"/>
      <c r="O56" s="26"/>
      <c r="P56" s="26"/>
      <c r="Q56" s="539"/>
      <c r="R56" s="539"/>
    </row>
    <row r="57" spans="8:18" s="20" customFormat="1">
      <c r="H57" s="539"/>
      <c r="I57" s="539"/>
      <c r="J57" s="1"/>
      <c r="K57" s="539"/>
      <c r="L57" s="539"/>
      <c r="M57" s="1"/>
      <c r="N57" s="26"/>
      <c r="O57" s="26"/>
      <c r="P57" s="26"/>
      <c r="Q57" s="539"/>
      <c r="R57" s="539"/>
    </row>
    <row r="58" spans="8:18" s="20" customFormat="1">
      <c r="H58" s="539"/>
      <c r="I58" s="539"/>
      <c r="J58" s="1"/>
      <c r="K58" s="539"/>
      <c r="L58" s="539"/>
      <c r="M58" s="1"/>
      <c r="N58" s="26"/>
      <c r="O58" s="26"/>
      <c r="P58" s="26"/>
      <c r="Q58" s="539"/>
      <c r="R58" s="539"/>
    </row>
    <row r="59" spans="8:18" s="20" customFormat="1">
      <c r="H59" s="539"/>
      <c r="I59" s="539"/>
      <c r="J59" s="1"/>
      <c r="K59" s="539"/>
      <c r="L59" s="539"/>
      <c r="M59" s="1"/>
      <c r="N59" s="26"/>
      <c r="O59" s="26"/>
      <c r="P59" s="26"/>
      <c r="Q59" s="539"/>
      <c r="R59" s="539"/>
    </row>
    <row r="60" spans="8:18" s="20" customFormat="1">
      <c r="H60" s="539"/>
      <c r="I60" s="539"/>
      <c r="J60" s="1"/>
      <c r="K60" s="539"/>
      <c r="L60" s="539"/>
      <c r="M60" s="1"/>
      <c r="N60" s="26"/>
      <c r="O60" s="26"/>
      <c r="P60" s="26"/>
      <c r="Q60" s="539"/>
      <c r="R60" s="539"/>
    </row>
    <row r="61" spans="8:18" s="20" customFormat="1">
      <c r="H61" s="539"/>
      <c r="I61" s="539"/>
      <c r="J61" s="1"/>
      <c r="K61" s="539"/>
      <c r="L61" s="539"/>
      <c r="M61" s="1"/>
      <c r="N61" s="26"/>
      <c r="O61" s="26"/>
      <c r="P61" s="26"/>
      <c r="Q61" s="539"/>
      <c r="R61" s="539"/>
    </row>
    <row r="62" spans="8:18" s="20" customFormat="1">
      <c r="H62" s="539"/>
      <c r="I62" s="539"/>
      <c r="J62" s="1"/>
      <c r="K62" s="539"/>
      <c r="L62" s="539"/>
      <c r="M62" s="1"/>
      <c r="N62" s="26"/>
      <c r="O62" s="26"/>
      <c r="P62" s="26"/>
      <c r="Q62" s="539"/>
      <c r="R62" s="539"/>
    </row>
    <row r="63" spans="8:18" s="20" customFormat="1">
      <c r="H63" s="539"/>
      <c r="I63" s="539"/>
      <c r="J63" s="1"/>
      <c r="K63" s="539"/>
      <c r="L63" s="539"/>
      <c r="M63" s="1"/>
      <c r="N63" s="26"/>
      <c r="O63" s="26"/>
      <c r="P63" s="26"/>
      <c r="Q63" s="539"/>
      <c r="R63" s="539"/>
    </row>
    <row r="64" spans="8:18" s="20" customFormat="1">
      <c r="H64" s="539"/>
      <c r="I64" s="539"/>
      <c r="J64" s="1"/>
      <c r="K64" s="539"/>
      <c r="L64" s="539"/>
      <c r="M64" s="1"/>
      <c r="N64" s="26"/>
      <c r="O64" s="26"/>
      <c r="P64" s="26"/>
      <c r="Q64" s="539"/>
      <c r="R64" s="539"/>
    </row>
    <row r="65" spans="8:18" s="20" customFormat="1">
      <c r="H65" s="539"/>
      <c r="I65" s="539"/>
      <c r="J65" s="1"/>
      <c r="K65" s="539"/>
      <c r="L65" s="539"/>
      <c r="M65" s="1"/>
      <c r="N65" s="26"/>
      <c r="O65" s="26"/>
      <c r="P65" s="26"/>
      <c r="Q65" s="539"/>
      <c r="R65" s="539"/>
    </row>
    <row r="66" spans="8:18" s="20" customFormat="1">
      <c r="H66" s="539"/>
      <c r="I66" s="539"/>
      <c r="J66" s="1"/>
      <c r="K66" s="539"/>
      <c r="L66" s="539"/>
      <c r="M66" s="1"/>
      <c r="N66" s="26"/>
      <c r="O66" s="26"/>
      <c r="P66" s="26"/>
      <c r="Q66" s="539"/>
      <c r="R66" s="539"/>
    </row>
    <row r="67" spans="8:18" s="20" customFormat="1">
      <c r="H67" s="539"/>
      <c r="I67" s="539"/>
      <c r="J67" s="1"/>
      <c r="K67" s="539"/>
      <c r="L67" s="539"/>
      <c r="M67" s="1"/>
      <c r="N67" s="26"/>
      <c r="O67" s="26"/>
      <c r="P67" s="26"/>
      <c r="Q67" s="539"/>
      <c r="R67" s="539"/>
    </row>
    <row r="68" spans="8:18" s="20" customFormat="1">
      <c r="H68" s="539"/>
      <c r="I68" s="539"/>
      <c r="J68" s="1"/>
      <c r="K68" s="539"/>
      <c r="L68" s="539"/>
      <c r="M68" s="1"/>
      <c r="N68" s="26"/>
      <c r="O68" s="26"/>
      <c r="P68" s="26"/>
      <c r="Q68" s="539"/>
      <c r="R68" s="539"/>
    </row>
    <row r="69" spans="8:18" s="20" customFormat="1">
      <c r="H69" s="539"/>
      <c r="I69" s="539"/>
      <c r="J69" s="1"/>
      <c r="K69" s="539"/>
      <c r="L69" s="539"/>
      <c r="M69" s="1"/>
      <c r="N69" s="26"/>
      <c r="O69" s="26"/>
      <c r="P69" s="26"/>
      <c r="Q69" s="539"/>
      <c r="R69" s="539"/>
    </row>
    <row r="70" spans="8:18" s="20" customFormat="1">
      <c r="H70" s="539"/>
      <c r="I70" s="539"/>
      <c r="J70" s="1"/>
      <c r="K70" s="539"/>
      <c r="L70" s="539"/>
      <c r="M70" s="1"/>
      <c r="N70" s="26"/>
      <c r="O70" s="26"/>
      <c r="P70" s="26"/>
      <c r="Q70" s="539"/>
      <c r="R70" s="539"/>
    </row>
    <row r="71" spans="8:18" s="20" customFormat="1">
      <c r="H71" s="539"/>
      <c r="I71" s="539"/>
      <c r="J71" s="1"/>
      <c r="K71" s="539"/>
      <c r="L71" s="539"/>
      <c r="M71" s="1"/>
      <c r="N71" s="26"/>
      <c r="O71" s="26"/>
      <c r="P71" s="26"/>
      <c r="Q71" s="539"/>
      <c r="R71" s="539"/>
    </row>
    <row r="72" spans="8:18" s="20" customFormat="1">
      <c r="H72" s="539"/>
      <c r="I72" s="539"/>
      <c r="J72" s="1"/>
      <c r="K72" s="539"/>
      <c r="L72" s="539"/>
      <c r="M72" s="1"/>
      <c r="N72" s="26"/>
      <c r="O72" s="26"/>
      <c r="P72" s="26"/>
      <c r="Q72" s="539"/>
      <c r="R72" s="539"/>
    </row>
    <row r="73" spans="8:18" s="20" customFormat="1">
      <c r="H73" s="539"/>
      <c r="I73" s="539"/>
      <c r="J73" s="1"/>
      <c r="K73" s="539"/>
      <c r="L73" s="539"/>
      <c r="M73" s="1"/>
      <c r="N73" s="26"/>
      <c r="O73" s="26"/>
      <c r="P73" s="26"/>
      <c r="Q73" s="539"/>
      <c r="R73" s="539"/>
    </row>
    <row r="74" spans="8:18" s="20" customFormat="1">
      <c r="H74" s="539"/>
      <c r="I74" s="539"/>
      <c r="J74" s="1"/>
      <c r="K74" s="539"/>
      <c r="L74" s="539"/>
      <c r="M74" s="1"/>
      <c r="N74" s="26"/>
      <c r="O74" s="26"/>
      <c r="P74" s="26"/>
      <c r="Q74" s="539"/>
      <c r="R74" s="539"/>
    </row>
    <row r="75" spans="8:18" s="20" customFormat="1">
      <c r="H75" s="539"/>
      <c r="I75" s="539"/>
      <c r="J75" s="1"/>
      <c r="K75" s="539"/>
      <c r="L75" s="539"/>
      <c r="M75" s="1"/>
      <c r="N75" s="26"/>
      <c r="O75" s="26"/>
      <c r="P75" s="26"/>
      <c r="Q75" s="539"/>
      <c r="R75" s="539"/>
    </row>
    <row r="76" spans="8:18" s="20" customFormat="1">
      <c r="H76" s="539"/>
      <c r="I76" s="539"/>
      <c r="J76" s="1"/>
      <c r="K76" s="539"/>
      <c r="L76" s="539"/>
      <c r="M76" s="1"/>
      <c r="N76" s="26"/>
      <c r="O76" s="26"/>
      <c r="P76" s="26"/>
      <c r="Q76" s="539"/>
      <c r="R76" s="539"/>
    </row>
    <row r="77" spans="8:18" s="20" customFormat="1">
      <c r="H77" s="539"/>
      <c r="I77" s="539"/>
      <c r="J77" s="1"/>
      <c r="K77" s="539"/>
      <c r="L77" s="539"/>
      <c r="M77" s="1"/>
      <c r="N77" s="26"/>
      <c r="O77" s="26"/>
      <c r="P77" s="26"/>
      <c r="Q77" s="539"/>
      <c r="R77" s="539"/>
    </row>
    <row r="78" spans="8:18" s="20" customFormat="1">
      <c r="H78" s="539"/>
      <c r="I78" s="539"/>
      <c r="J78" s="1"/>
      <c r="K78" s="539"/>
      <c r="L78" s="539"/>
      <c r="M78" s="1"/>
      <c r="N78" s="26"/>
      <c r="O78" s="26"/>
      <c r="P78" s="26"/>
      <c r="Q78" s="539"/>
      <c r="R78" s="539"/>
    </row>
    <row r="79" spans="8:18" s="20" customFormat="1">
      <c r="H79" s="539"/>
      <c r="I79" s="539"/>
      <c r="J79" s="1"/>
      <c r="K79" s="539"/>
      <c r="L79" s="539"/>
      <c r="M79" s="1"/>
      <c r="N79" s="26"/>
      <c r="O79" s="26"/>
      <c r="P79" s="26"/>
      <c r="Q79" s="539"/>
      <c r="R79" s="539"/>
    </row>
    <row r="80" spans="8:18" s="20" customFormat="1">
      <c r="H80" s="539"/>
      <c r="I80" s="539"/>
      <c r="J80" s="1"/>
      <c r="K80" s="539"/>
      <c r="L80" s="539"/>
      <c r="M80" s="1"/>
      <c r="N80" s="26"/>
      <c r="O80" s="26"/>
      <c r="P80" s="26"/>
      <c r="Q80" s="539"/>
      <c r="R80" s="539"/>
    </row>
    <row r="81" spans="8:18" s="20" customFormat="1">
      <c r="H81" s="539"/>
      <c r="I81" s="539"/>
      <c r="J81" s="1"/>
      <c r="K81" s="539"/>
      <c r="L81" s="539"/>
      <c r="M81" s="1"/>
      <c r="N81" s="26"/>
      <c r="O81" s="26"/>
      <c r="P81" s="26"/>
      <c r="Q81" s="539"/>
      <c r="R81" s="539"/>
    </row>
    <row r="82" spans="8:18" s="20" customFormat="1">
      <c r="H82" s="539"/>
      <c r="I82" s="539"/>
      <c r="J82" s="1"/>
      <c r="K82" s="539"/>
      <c r="L82" s="539"/>
      <c r="M82" s="1"/>
      <c r="N82" s="26"/>
      <c r="O82" s="26"/>
      <c r="P82" s="26"/>
      <c r="Q82" s="539"/>
      <c r="R82" s="539"/>
    </row>
    <row r="83" spans="8:18" s="20" customFormat="1">
      <c r="H83" s="539"/>
      <c r="I83" s="539"/>
      <c r="J83" s="1"/>
      <c r="K83" s="539"/>
      <c r="L83" s="539"/>
      <c r="M83" s="1"/>
      <c r="N83" s="26"/>
      <c r="O83" s="26"/>
      <c r="P83" s="26"/>
      <c r="Q83" s="539"/>
      <c r="R83" s="539"/>
    </row>
    <row r="84" spans="8:18" s="20" customFormat="1">
      <c r="H84" s="539"/>
      <c r="I84" s="539"/>
      <c r="J84" s="1"/>
      <c r="K84" s="539"/>
      <c r="L84" s="539"/>
      <c r="M84" s="1"/>
      <c r="N84" s="26"/>
      <c r="O84" s="26"/>
      <c r="P84" s="26"/>
      <c r="Q84" s="539"/>
      <c r="R84" s="539"/>
    </row>
    <row r="85" spans="8:18" s="20" customFormat="1">
      <c r="H85" s="539"/>
      <c r="I85" s="539"/>
      <c r="J85" s="1"/>
      <c r="K85" s="539"/>
      <c r="L85" s="539"/>
      <c r="M85" s="1"/>
      <c r="N85" s="26"/>
      <c r="O85" s="26"/>
      <c r="P85" s="26"/>
      <c r="Q85" s="539"/>
      <c r="R85" s="539"/>
    </row>
    <row r="86" spans="8:18" s="20" customFormat="1">
      <c r="H86" s="539"/>
      <c r="I86" s="539"/>
      <c r="J86" s="1"/>
      <c r="K86" s="539"/>
      <c r="L86" s="539"/>
      <c r="M86" s="1"/>
      <c r="N86" s="26"/>
      <c r="O86" s="26"/>
      <c r="P86" s="26"/>
      <c r="Q86" s="539"/>
      <c r="R86" s="539"/>
    </row>
    <row r="87" spans="8:18" s="20" customFormat="1">
      <c r="H87" s="539"/>
      <c r="I87" s="539"/>
      <c r="J87" s="1"/>
      <c r="K87" s="539"/>
      <c r="L87" s="539"/>
      <c r="M87" s="1"/>
      <c r="N87" s="26"/>
      <c r="O87" s="26"/>
      <c r="P87" s="26"/>
      <c r="Q87" s="539"/>
      <c r="R87" s="539"/>
    </row>
    <row r="88" spans="8:18" s="20" customFormat="1">
      <c r="H88" s="539"/>
      <c r="I88" s="539"/>
      <c r="J88" s="1"/>
      <c r="K88" s="539"/>
      <c r="L88" s="539"/>
      <c r="M88" s="1"/>
      <c r="N88" s="26"/>
      <c r="O88" s="26"/>
      <c r="P88" s="26"/>
      <c r="Q88" s="539"/>
      <c r="R88" s="539"/>
    </row>
    <row r="89" spans="8:18" s="20" customFormat="1">
      <c r="H89" s="539"/>
      <c r="I89" s="539"/>
      <c r="J89" s="1"/>
      <c r="K89" s="539"/>
      <c r="L89" s="539"/>
      <c r="M89" s="1"/>
      <c r="N89" s="26"/>
      <c r="O89" s="26"/>
      <c r="P89" s="26"/>
      <c r="Q89" s="539"/>
      <c r="R89" s="539"/>
    </row>
    <row r="90" spans="8:18" s="20" customFormat="1">
      <c r="H90" s="539"/>
      <c r="I90" s="539"/>
      <c r="J90" s="1"/>
      <c r="K90" s="539"/>
      <c r="L90" s="539"/>
      <c r="M90" s="1"/>
      <c r="N90" s="26"/>
      <c r="O90" s="26"/>
      <c r="P90" s="26"/>
      <c r="Q90" s="539"/>
      <c r="R90" s="539"/>
    </row>
    <row r="91" spans="8:18" s="20" customFormat="1">
      <c r="H91" s="539"/>
      <c r="I91" s="539"/>
      <c r="J91" s="1"/>
      <c r="K91" s="539"/>
      <c r="L91" s="539"/>
      <c r="M91" s="1"/>
      <c r="N91" s="26"/>
      <c r="O91" s="26"/>
      <c r="P91" s="26"/>
      <c r="Q91" s="539"/>
      <c r="R91" s="539"/>
    </row>
    <row r="92" spans="8:18" s="20" customFormat="1">
      <c r="H92" s="539"/>
      <c r="I92" s="539"/>
      <c r="J92" s="1"/>
      <c r="K92" s="539"/>
      <c r="L92" s="539"/>
      <c r="M92" s="1"/>
      <c r="N92" s="26"/>
      <c r="O92" s="26"/>
      <c r="P92" s="26"/>
      <c r="Q92" s="539"/>
      <c r="R92" s="539"/>
    </row>
    <row r="93" spans="8:18" s="20" customFormat="1">
      <c r="H93" s="539"/>
      <c r="I93" s="539"/>
      <c r="J93" s="1"/>
      <c r="K93" s="539"/>
      <c r="L93" s="539"/>
      <c r="M93" s="1"/>
      <c r="N93" s="26"/>
      <c r="O93" s="26"/>
      <c r="P93" s="26"/>
      <c r="Q93" s="539"/>
      <c r="R93" s="539"/>
    </row>
    <row r="94" spans="8:18" s="20" customFormat="1">
      <c r="H94" s="539"/>
      <c r="I94" s="539"/>
      <c r="J94" s="1"/>
      <c r="K94" s="539"/>
      <c r="L94" s="539"/>
      <c r="M94" s="1"/>
      <c r="N94" s="26"/>
      <c r="O94" s="26"/>
      <c r="P94" s="26"/>
      <c r="Q94" s="539"/>
      <c r="R94" s="539"/>
    </row>
    <row r="95" spans="8:18" s="20" customFormat="1">
      <c r="H95" s="539"/>
      <c r="I95" s="539"/>
      <c r="J95" s="1"/>
      <c r="K95" s="539"/>
      <c r="L95" s="539"/>
      <c r="M95" s="1"/>
      <c r="N95" s="26"/>
      <c r="O95" s="26"/>
      <c r="P95" s="26"/>
      <c r="Q95" s="539"/>
      <c r="R95" s="539"/>
    </row>
    <row r="96" spans="8:18" s="20" customFormat="1">
      <c r="H96" s="539"/>
      <c r="I96" s="539"/>
      <c r="J96" s="1"/>
      <c r="K96" s="539"/>
      <c r="L96" s="539"/>
      <c r="M96" s="1"/>
      <c r="N96" s="26"/>
      <c r="O96" s="26"/>
      <c r="P96" s="26"/>
      <c r="Q96" s="539"/>
      <c r="R96" s="539"/>
    </row>
    <row r="97" spans="8:18" s="20" customFormat="1">
      <c r="H97" s="539"/>
      <c r="I97" s="539"/>
      <c r="J97" s="1"/>
      <c r="K97" s="539"/>
      <c r="L97" s="539"/>
      <c r="M97" s="1"/>
      <c r="N97" s="26"/>
      <c r="O97" s="26"/>
      <c r="P97" s="26"/>
      <c r="Q97" s="539"/>
      <c r="R97" s="539"/>
    </row>
    <row r="98" spans="8:18" s="20" customFormat="1">
      <c r="H98" s="539"/>
      <c r="I98" s="539"/>
      <c r="J98" s="1"/>
      <c r="K98" s="539"/>
      <c r="L98" s="539"/>
      <c r="M98" s="1"/>
      <c r="N98" s="26"/>
      <c r="O98" s="26"/>
      <c r="P98" s="26"/>
      <c r="Q98" s="539"/>
      <c r="R98" s="539"/>
    </row>
    <row r="99" spans="8:18" s="20" customFormat="1">
      <c r="H99" s="539"/>
      <c r="I99" s="539"/>
      <c r="J99" s="1"/>
      <c r="K99" s="539"/>
      <c r="L99" s="539"/>
      <c r="M99" s="1"/>
      <c r="N99" s="26"/>
      <c r="O99" s="26"/>
      <c r="P99" s="26"/>
      <c r="Q99" s="539"/>
      <c r="R99" s="539"/>
    </row>
    <row r="100" spans="8:18" s="20" customFormat="1">
      <c r="H100" s="539"/>
      <c r="I100" s="539"/>
      <c r="J100" s="1"/>
      <c r="K100" s="539"/>
      <c r="L100" s="539"/>
      <c r="M100" s="1"/>
      <c r="N100" s="26"/>
      <c r="O100" s="26"/>
      <c r="P100" s="26"/>
      <c r="Q100" s="539"/>
      <c r="R100" s="539"/>
    </row>
    <row r="101" spans="8:18" s="20" customFormat="1">
      <c r="H101" s="539"/>
      <c r="I101" s="539"/>
      <c r="J101" s="1"/>
      <c r="K101" s="539"/>
      <c r="L101" s="539"/>
      <c r="M101" s="1"/>
      <c r="N101" s="26"/>
      <c r="O101" s="26"/>
      <c r="P101" s="26"/>
      <c r="Q101" s="539"/>
      <c r="R101" s="539"/>
    </row>
    <row r="102" spans="8:18" s="20" customFormat="1">
      <c r="H102" s="539"/>
      <c r="I102" s="539"/>
      <c r="J102" s="1"/>
      <c r="K102" s="539"/>
      <c r="L102" s="539"/>
      <c r="M102" s="1"/>
      <c r="N102" s="26"/>
      <c r="O102" s="26"/>
      <c r="P102" s="26"/>
      <c r="Q102" s="539"/>
      <c r="R102" s="539"/>
    </row>
    <row r="103" spans="8:18" s="20" customFormat="1">
      <c r="H103" s="539"/>
      <c r="I103" s="539"/>
      <c r="J103" s="1"/>
      <c r="K103" s="539"/>
      <c r="L103" s="539"/>
      <c r="M103" s="1"/>
      <c r="N103" s="26"/>
      <c r="O103" s="26"/>
      <c r="P103" s="26"/>
      <c r="Q103" s="539"/>
      <c r="R103" s="539"/>
    </row>
    <row r="104" spans="8:18" s="20" customFormat="1">
      <c r="H104" s="539"/>
      <c r="I104" s="539"/>
      <c r="J104" s="1"/>
      <c r="K104" s="539"/>
      <c r="L104" s="539"/>
      <c r="M104" s="1"/>
      <c r="N104" s="26"/>
      <c r="O104" s="26"/>
      <c r="P104" s="26"/>
      <c r="Q104" s="539"/>
      <c r="R104" s="539"/>
    </row>
    <row r="105" spans="8:18" s="20" customFormat="1">
      <c r="H105" s="539"/>
      <c r="I105" s="539"/>
      <c r="J105" s="1"/>
      <c r="K105" s="539"/>
      <c r="L105" s="539"/>
      <c r="M105" s="1"/>
      <c r="N105" s="26"/>
      <c r="O105" s="26"/>
      <c r="P105" s="26"/>
      <c r="Q105" s="539"/>
      <c r="R105" s="539"/>
    </row>
    <row r="106" spans="8:18" s="20" customFormat="1">
      <c r="H106" s="539"/>
      <c r="I106" s="539"/>
      <c r="J106" s="1"/>
      <c r="K106" s="539"/>
      <c r="L106" s="539"/>
      <c r="M106" s="1"/>
      <c r="N106" s="26"/>
      <c r="O106" s="26"/>
      <c r="P106" s="26"/>
      <c r="Q106" s="539"/>
      <c r="R106" s="539"/>
    </row>
    <row r="107" spans="8:18" s="20" customFormat="1">
      <c r="H107" s="539"/>
      <c r="I107" s="539"/>
      <c r="J107" s="1"/>
      <c r="K107" s="539"/>
      <c r="L107" s="539"/>
      <c r="M107" s="1"/>
      <c r="N107" s="26"/>
      <c r="O107" s="26"/>
      <c r="P107" s="26"/>
      <c r="Q107" s="539"/>
      <c r="R107" s="539"/>
    </row>
    <row r="108" spans="8:18" s="20" customFormat="1">
      <c r="H108" s="539"/>
      <c r="I108" s="539"/>
      <c r="J108" s="1"/>
      <c r="K108" s="539"/>
      <c r="L108" s="539"/>
      <c r="M108" s="1"/>
      <c r="N108" s="26"/>
      <c r="O108" s="26"/>
      <c r="P108" s="26"/>
      <c r="Q108" s="539"/>
      <c r="R108" s="539"/>
    </row>
    <row r="109" spans="8:18" s="20" customFormat="1">
      <c r="H109" s="539"/>
      <c r="I109" s="539"/>
      <c r="J109" s="1"/>
      <c r="K109" s="539"/>
      <c r="L109" s="539"/>
      <c r="M109" s="1"/>
      <c r="N109" s="26"/>
      <c r="O109" s="26"/>
      <c r="P109" s="26"/>
      <c r="Q109" s="539"/>
      <c r="R109" s="539"/>
    </row>
    <row r="110" spans="8:18" s="20" customFormat="1">
      <c r="H110" s="539"/>
      <c r="I110" s="539"/>
      <c r="J110" s="1"/>
      <c r="K110" s="539"/>
      <c r="L110" s="539"/>
      <c r="M110" s="1"/>
      <c r="N110" s="26"/>
      <c r="O110" s="26"/>
      <c r="P110" s="26"/>
      <c r="Q110" s="539"/>
      <c r="R110" s="539"/>
    </row>
    <row r="111" spans="8:18" s="20" customFormat="1">
      <c r="H111" s="539"/>
      <c r="I111" s="539"/>
      <c r="J111" s="1"/>
      <c r="K111" s="539"/>
      <c r="L111" s="539"/>
      <c r="M111" s="1"/>
      <c r="N111" s="26"/>
      <c r="O111" s="26"/>
      <c r="P111" s="26"/>
      <c r="Q111" s="539"/>
      <c r="R111" s="539"/>
    </row>
    <row r="112" spans="8:18" s="20" customFormat="1">
      <c r="H112" s="539"/>
      <c r="I112" s="539"/>
      <c r="J112" s="1"/>
      <c r="K112" s="539"/>
      <c r="L112" s="539"/>
      <c r="M112" s="1"/>
      <c r="N112" s="26"/>
      <c r="O112" s="26"/>
      <c r="P112" s="26"/>
      <c r="Q112" s="539"/>
      <c r="R112" s="539"/>
    </row>
    <row r="113" spans="8:18" s="20" customFormat="1">
      <c r="H113" s="539"/>
      <c r="I113" s="539"/>
      <c r="J113" s="1"/>
      <c r="K113" s="539"/>
      <c r="L113" s="539"/>
      <c r="M113" s="1"/>
      <c r="N113" s="26"/>
      <c r="O113" s="26"/>
      <c r="P113" s="26"/>
      <c r="Q113" s="539"/>
      <c r="R113" s="539"/>
    </row>
    <row r="114" spans="8:18" s="20" customFormat="1">
      <c r="H114" s="539"/>
      <c r="I114" s="539"/>
      <c r="J114" s="1"/>
      <c r="K114" s="539"/>
      <c r="L114" s="539"/>
      <c r="M114" s="1"/>
      <c r="N114" s="26"/>
      <c r="O114" s="26"/>
      <c r="P114" s="26"/>
      <c r="Q114" s="539"/>
      <c r="R114" s="539"/>
    </row>
    <row r="115" spans="8:18" s="20" customFormat="1">
      <c r="H115" s="539"/>
      <c r="I115" s="539"/>
      <c r="J115" s="1"/>
      <c r="K115" s="539"/>
      <c r="L115" s="539"/>
      <c r="M115" s="1"/>
      <c r="N115" s="26"/>
      <c r="O115" s="26"/>
      <c r="P115" s="26"/>
      <c r="Q115" s="539"/>
      <c r="R115" s="539"/>
    </row>
    <row r="116" spans="8:18" s="20" customFormat="1">
      <c r="H116" s="539"/>
      <c r="I116" s="539"/>
      <c r="J116" s="1"/>
      <c r="K116" s="539"/>
      <c r="L116" s="539"/>
      <c r="M116" s="1"/>
      <c r="N116" s="26"/>
      <c r="O116" s="26"/>
      <c r="P116" s="26"/>
      <c r="Q116" s="539"/>
      <c r="R116" s="539"/>
    </row>
    <row r="117" spans="8:18" s="20" customFormat="1">
      <c r="H117" s="539"/>
      <c r="I117" s="539"/>
      <c r="J117" s="1"/>
      <c r="K117" s="539"/>
      <c r="L117" s="539"/>
      <c r="M117" s="1"/>
      <c r="N117" s="26"/>
      <c r="O117" s="26"/>
      <c r="P117" s="26"/>
      <c r="Q117" s="539"/>
      <c r="R117" s="539"/>
    </row>
    <row r="118" spans="8:18" s="20" customFormat="1">
      <c r="H118" s="539"/>
      <c r="I118" s="539"/>
      <c r="J118" s="1"/>
      <c r="K118" s="539"/>
      <c r="L118" s="539"/>
      <c r="M118" s="1"/>
      <c r="N118" s="26"/>
      <c r="O118" s="26"/>
      <c r="P118" s="26"/>
      <c r="Q118" s="539"/>
      <c r="R118" s="539"/>
    </row>
    <row r="119" spans="8:18" s="20" customFormat="1">
      <c r="H119" s="539"/>
      <c r="I119" s="539"/>
      <c r="J119" s="1"/>
      <c r="K119" s="539"/>
      <c r="L119" s="539"/>
      <c r="M119" s="1"/>
      <c r="N119" s="26"/>
      <c r="O119" s="26"/>
      <c r="P119" s="26"/>
      <c r="Q119" s="539"/>
      <c r="R119" s="539"/>
    </row>
    <row r="120" spans="8:18" s="20" customFormat="1">
      <c r="H120" s="539"/>
      <c r="I120" s="539"/>
      <c r="J120" s="1"/>
      <c r="K120" s="539"/>
      <c r="L120" s="539"/>
      <c r="M120" s="1"/>
      <c r="N120" s="26"/>
      <c r="O120" s="26"/>
      <c r="P120" s="26"/>
      <c r="Q120" s="539"/>
      <c r="R120" s="539"/>
    </row>
    <row r="121" spans="8:18" s="20" customFormat="1">
      <c r="H121" s="539"/>
      <c r="I121" s="539"/>
      <c r="J121" s="1"/>
      <c r="K121" s="539"/>
      <c r="L121" s="539"/>
      <c r="M121" s="1"/>
      <c r="N121" s="26"/>
      <c r="O121" s="26"/>
      <c r="P121" s="26"/>
      <c r="Q121" s="539"/>
      <c r="R121" s="539"/>
    </row>
    <row r="122" spans="8:18" s="20" customFormat="1">
      <c r="H122" s="539"/>
      <c r="I122" s="539"/>
      <c r="J122" s="1"/>
      <c r="K122" s="539"/>
      <c r="L122" s="539"/>
      <c r="M122" s="1"/>
      <c r="N122" s="26"/>
      <c r="O122" s="26"/>
      <c r="P122" s="26"/>
      <c r="Q122" s="539"/>
      <c r="R122" s="539"/>
    </row>
    <row r="123" spans="8:18" s="20" customFormat="1">
      <c r="H123" s="539"/>
      <c r="I123" s="539"/>
      <c r="J123" s="1"/>
      <c r="K123" s="539"/>
      <c r="L123" s="539"/>
      <c r="M123" s="1"/>
      <c r="N123" s="26"/>
      <c r="O123" s="26"/>
      <c r="P123" s="26"/>
      <c r="Q123" s="539"/>
      <c r="R123" s="539"/>
    </row>
    <row r="124" spans="8:18" s="20" customFormat="1">
      <c r="H124" s="539"/>
      <c r="I124" s="539"/>
      <c r="J124" s="1"/>
      <c r="K124" s="539"/>
      <c r="L124" s="539"/>
      <c r="M124" s="1"/>
      <c r="N124" s="26"/>
      <c r="O124" s="26"/>
      <c r="P124" s="26"/>
      <c r="Q124" s="539"/>
      <c r="R124" s="539"/>
    </row>
    <row r="125" spans="8:18" s="20" customFormat="1">
      <c r="H125" s="539"/>
      <c r="I125" s="539"/>
      <c r="J125" s="1"/>
      <c r="K125" s="539"/>
      <c r="L125" s="539"/>
      <c r="M125" s="1"/>
      <c r="N125" s="26"/>
      <c r="O125" s="26"/>
      <c r="P125" s="26"/>
      <c r="Q125" s="539"/>
      <c r="R125" s="539"/>
    </row>
    <row r="126" spans="8:18" s="20" customFormat="1">
      <c r="H126" s="539"/>
      <c r="I126" s="539"/>
      <c r="J126" s="1"/>
      <c r="K126" s="539"/>
      <c r="L126" s="539"/>
      <c r="M126" s="1"/>
      <c r="N126" s="26"/>
      <c r="O126" s="26"/>
      <c r="P126" s="26"/>
      <c r="Q126" s="539"/>
      <c r="R126" s="539"/>
    </row>
    <row r="127" spans="8:18" s="20" customFormat="1">
      <c r="H127" s="539"/>
      <c r="I127" s="539"/>
      <c r="J127" s="1"/>
      <c r="K127" s="539"/>
      <c r="L127" s="539"/>
      <c r="M127" s="1"/>
      <c r="N127" s="26"/>
      <c r="O127" s="26"/>
      <c r="P127" s="26"/>
      <c r="Q127" s="539"/>
      <c r="R127" s="539"/>
    </row>
    <row r="128" spans="8:18" s="20" customFormat="1">
      <c r="H128" s="539"/>
      <c r="I128" s="539"/>
      <c r="J128" s="1"/>
      <c r="K128" s="539"/>
      <c r="L128" s="539"/>
      <c r="M128" s="1"/>
      <c r="N128" s="26"/>
      <c r="O128" s="26"/>
      <c r="P128" s="26"/>
      <c r="Q128" s="539"/>
      <c r="R128" s="539"/>
    </row>
    <row r="129" spans="8:18" s="20" customFormat="1">
      <c r="H129" s="539"/>
      <c r="I129" s="539"/>
      <c r="J129" s="1"/>
      <c r="K129" s="539"/>
      <c r="L129" s="539"/>
      <c r="M129" s="1"/>
      <c r="N129" s="26"/>
      <c r="O129" s="26"/>
      <c r="P129" s="26"/>
      <c r="Q129" s="539"/>
      <c r="R129" s="539"/>
    </row>
    <row r="130" spans="8:18" s="20" customFormat="1">
      <c r="H130" s="539"/>
      <c r="I130" s="539"/>
      <c r="J130" s="1"/>
      <c r="K130" s="539"/>
      <c r="L130" s="539"/>
      <c r="M130" s="1"/>
      <c r="N130" s="26"/>
      <c r="O130" s="26"/>
      <c r="P130" s="26"/>
      <c r="Q130" s="539"/>
      <c r="R130" s="539"/>
    </row>
    <row r="131" spans="8:18" s="20" customFormat="1">
      <c r="H131" s="539"/>
      <c r="I131" s="539"/>
      <c r="J131" s="1"/>
      <c r="K131" s="539"/>
      <c r="L131" s="539"/>
      <c r="M131" s="1"/>
      <c r="N131" s="26"/>
      <c r="O131" s="26"/>
      <c r="P131" s="26"/>
      <c r="Q131" s="539"/>
      <c r="R131" s="539"/>
    </row>
    <row r="132" spans="8:18" s="20" customFormat="1">
      <c r="H132" s="539"/>
      <c r="I132" s="539"/>
      <c r="J132" s="1"/>
      <c r="K132" s="539"/>
      <c r="L132" s="539"/>
      <c r="M132" s="1"/>
      <c r="N132" s="26"/>
      <c r="O132" s="26"/>
      <c r="P132" s="26"/>
      <c r="Q132" s="539"/>
      <c r="R132" s="539"/>
    </row>
    <row r="133" spans="8:18" s="20" customFormat="1">
      <c r="H133" s="539"/>
      <c r="I133" s="539"/>
      <c r="J133" s="1"/>
      <c r="K133" s="539"/>
      <c r="L133" s="539"/>
      <c r="M133" s="1"/>
      <c r="N133" s="26"/>
      <c r="O133" s="26"/>
      <c r="P133" s="26"/>
      <c r="Q133" s="539"/>
      <c r="R133" s="539"/>
    </row>
    <row r="134" spans="8:18" s="20" customFormat="1">
      <c r="H134" s="539"/>
      <c r="I134" s="539"/>
      <c r="J134" s="1"/>
      <c r="K134" s="539"/>
      <c r="L134" s="539"/>
      <c r="M134" s="1"/>
      <c r="N134" s="26"/>
      <c r="O134" s="26"/>
      <c r="P134" s="26"/>
      <c r="Q134" s="539"/>
      <c r="R134" s="539"/>
    </row>
    <row r="135" spans="8:18" s="20" customFormat="1">
      <c r="H135" s="539"/>
      <c r="I135" s="539"/>
      <c r="J135" s="1"/>
      <c r="K135" s="539"/>
      <c r="L135" s="539"/>
      <c r="M135" s="1"/>
      <c r="N135" s="26"/>
      <c r="O135" s="26"/>
      <c r="P135" s="26"/>
      <c r="Q135" s="539"/>
      <c r="R135" s="539"/>
    </row>
    <row r="136" spans="8:18" s="20" customFormat="1">
      <c r="H136" s="539"/>
      <c r="I136" s="539"/>
      <c r="J136" s="1"/>
      <c r="K136" s="539"/>
      <c r="L136" s="539"/>
      <c r="M136" s="1"/>
      <c r="N136" s="26"/>
      <c r="O136" s="26"/>
      <c r="P136" s="26"/>
      <c r="Q136" s="539"/>
      <c r="R136" s="539"/>
    </row>
    <row r="137" spans="8:18" s="20" customFormat="1">
      <c r="H137" s="539"/>
      <c r="I137" s="539"/>
      <c r="J137" s="1"/>
      <c r="K137" s="539"/>
      <c r="L137" s="539"/>
      <c r="M137" s="1"/>
      <c r="N137" s="26"/>
      <c r="O137" s="26"/>
      <c r="P137" s="26"/>
      <c r="Q137" s="539"/>
      <c r="R137" s="539"/>
    </row>
    <row r="138" spans="8:18" s="20" customFormat="1">
      <c r="H138" s="539"/>
      <c r="I138" s="539"/>
      <c r="J138" s="1"/>
      <c r="K138" s="539"/>
      <c r="L138" s="539"/>
      <c r="M138" s="1"/>
      <c r="N138" s="26"/>
      <c r="O138" s="26"/>
      <c r="P138" s="26"/>
      <c r="Q138" s="539"/>
      <c r="R138" s="539"/>
    </row>
    <row r="139" spans="8:18" s="20" customFormat="1">
      <c r="H139" s="539"/>
      <c r="I139" s="539"/>
      <c r="J139" s="1"/>
      <c r="K139" s="539"/>
      <c r="L139" s="539"/>
      <c r="M139" s="1"/>
      <c r="N139" s="26"/>
      <c r="O139" s="26"/>
      <c r="P139" s="26"/>
      <c r="Q139" s="539"/>
      <c r="R139" s="539"/>
    </row>
    <row r="140" spans="8:18" s="20" customFormat="1">
      <c r="H140" s="539"/>
      <c r="I140" s="539"/>
      <c r="J140" s="1"/>
      <c r="K140" s="539"/>
      <c r="L140" s="539"/>
      <c r="M140" s="1"/>
      <c r="N140" s="26"/>
      <c r="O140" s="26"/>
      <c r="P140" s="26"/>
      <c r="Q140" s="539"/>
      <c r="R140" s="539"/>
    </row>
    <row r="141" spans="8:18" s="20" customFormat="1">
      <c r="H141" s="539"/>
      <c r="I141" s="539"/>
      <c r="J141" s="1"/>
      <c r="K141" s="539"/>
      <c r="L141" s="539"/>
      <c r="M141" s="1"/>
      <c r="N141" s="26"/>
      <c r="O141" s="26"/>
      <c r="P141" s="26"/>
      <c r="Q141" s="539"/>
      <c r="R141" s="539"/>
    </row>
    <row r="142" spans="8:18" s="20" customFormat="1">
      <c r="H142" s="539"/>
      <c r="I142" s="539"/>
      <c r="J142" s="1"/>
      <c r="K142" s="539"/>
      <c r="L142" s="539"/>
      <c r="M142" s="1"/>
      <c r="N142" s="26"/>
      <c r="O142" s="26"/>
      <c r="P142" s="26"/>
      <c r="Q142" s="539"/>
      <c r="R142" s="539"/>
    </row>
    <row r="143" spans="8:18" s="20" customFormat="1">
      <c r="H143" s="539"/>
      <c r="I143" s="539"/>
      <c r="J143" s="1"/>
      <c r="K143" s="539"/>
      <c r="L143" s="539"/>
      <c r="M143" s="1"/>
      <c r="N143" s="26"/>
      <c r="O143" s="26"/>
      <c r="P143" s="26"/>
      <c r="Q143" s="539"/>
      <c r="R143" s="539"/>
    </row>
    <row r="144" spans="8:18" s="20" customFormat="1">
      <c r="H144" s="539"/>
      <c r="I144" s="539"/>
      <c r="J144" s="1"/>
      <c r="K144" s="539"/>
      <c r="L144" s="539"/>
      <c r="M144" s="1"/>
      <c r="N144" s="26"/>
      <c r="O144" s="26"/>
      <c r="P144" s="26"/>
      <c r="Q144" s="539"/>
      <c r="R144" s="539"/>
    </row>
    <row r="145" spans="8:18" s="20" customFormat="1">
      <c r="H145" s="539"/>
      <c r="I145" s="539"/>
      <c r="J145" s="1"/>
      <c r="K145" s="539"/>
      <c r="L145" s="539"/>
      <c r="M145" s="1"/>
      <c r="N145" s="26"/>
      <c r="O145" s="26"/>
      <c r="P145" s="26"/>
      <c r="Q145" s="539"/>
      <c r="R145" s="539"/>
    </row>
    <row r="146" spans="8:18" s="20" customFormat="1">
      <c r="H146" s="539"/>
      <c r="I146" s="539"/>
      <c r="J146" s="1"/>
      <c r="K146" s="539"/>
      <c r="L146" s="539"/>
      <c r="M146" s="1"/>
      <c r="N146" s="26"/>
      <c r="O146" s="26"/>
      <c r="P146" s="26"/>
      <c r="Q146" s="539"/>
      <c r="R146" s="539"/>
    </row>
    <row r="147" spans="8:18" s="20" customFormat="1">
      <c r="H147" s="539"/>
      <c r="I147" s="539"/>
      <c r="J147" s="1"/>
      <c r="K147" s="539"/>
      <c r="L147" s="539"/>
      <c r="M147" s="1"/>
      <c r="N147" s="26"/>
      <c r="O147" s="26"/>
      <c r="P147" s="26"/>
      <c r="Q147" s="539"/>
      <c r="R147" s="539"/>
    </row>
    <row r="148" spans="8:18" s="20" customFormat="1">
      <c r="H148" s="539"/>
      <c r="I148" s="539"/>
      <c r="J148" s="1"/>
      <c r="K148" s="539"/>
      <c r="L148" s="539"/>
      <c r="M148" s="1"/>
      <c r="N148" s="26"/>
      <c r="O148" s="26"/>
      <c r="P148" s="26"/>
      <c r="Q148" s="539"/>
      <c r="R148" s="539"/>
    </row>
    <row r="149" spans="8:18" s="20" customFormat="1">
      <c r="H149" s="539"/>
      <c r="I149" s="539"/>
      <c r="J149" s="1"/>
      <c r="K149" s="539"/>
      <c r="L149" s="539"/>
      <c r="M149" s="1"/>
      <c r="N149" s="26"/>
      <c r="O149" s="26"/>
      <c r="P149" s="26"/>
      <c r="Q149" s="539"/>
      <c r="R149" s="539"/>
    </row>
    <row r="150" spans="8:18" s="20" customFormat="1">
      <c r="H150" s="539"/>
      <c r="I150" s="539"/>
      <c r="J150" s="1"/>
      <c r="K150" s="539"/>
      <c r="L150" s="539"/>
      <c r="M150" s="1"/>
      <c r="N150" s="26"/>
      <c r="O150" s="26"/>
      <c r="P150" s="26"/>
      <c r="Q150" s="539"/>
      <c r="R150" s="539"/>
    </row>
    <row r="151" spans="8:18" s="20" customFormat="1">
      <c r="H151" s="539"/>
      <c r="I151" s="539"/>
      <c r="J151" s="1"/>
      <c r="K151" s="539"/>
      <c r="L151" s="539"/>
      <c r="M151" s="1"/>
      <c r="N151" s="26"/>
      <c r="O151" s="26"/>
      <c r="P151" s="26"/>
      <c r="Q151" s="539"/>
      <c r="R151" s="539"/>
    </row>
    <row r="152" spans="8:18" s="20" customFormat="1">
      <c r="H152" s="539"/>
      <c r="I152" s="539"/>
      <c r="J152" s="1"/>
      <c r="K152" s="539"/>
      <c r="L152" s="539"/>
      <c r="M152" s="1"/>
      <c r="N152" s="26"/>
      <c r="O152" s="26"/>
      <c r="P152" s="26"/>
      <c r="Q152" s="539"/>
      <c r="R152" s="539"/>
    </row>
    <row r="153" spans="8:18" s="20" customFormat="1">
      <c r="H153" s="539"/>
      <c r="I153" s="539"/>
      <c r="J153" s="1"/>
      <c r="K153" s="539"/>
      <c r="L153" s="539"/>
      <c r="M153" s="1"/>
      <c r="N153" s="26"/>
      <c r="O153" s="26"/>
      <c r="P153" s="26"/>
      <c r="Q153" s="539"/>
      <c r="R153" s="539"/>
    </row>
    <row r="154" spans="8:18" s="20" customFormat="1">
      <c r="H154" s="539"/>
      <c r="I154" s="539"/>
      <c r="J154" s="1"/>
      <c r="K154" s="539"/>
      <c r="L154" s="539"/>
      <c r="M154" s="1"/>
      <c r="N154" s="26"/>
      <c r="O154" s="26"/>
      <c r="P154" s="26"/>
      <c r="Q154" s="539"/>
      <c r="R154" s="539"/>
    </row>
    <row r="155" spans="8:18" s="20" customFormat="1">
      <c r="H155" s="539"/>
      <c r="I155" s="539"/>
      <c r="J155" s="1"/>
      <c r="K155" s="539"/>
      <c r="L155" s="539"/>
      <c r="M155" s="1"/>
      <c r="N155" s="26"/>
      <c r="O155" s="26"/>
      <c r="P155" s="26"/>
      <c r="Q155" s="539"/>
      <c r="R155" s="539"/>
    </row>
    <row r="156" spans="8:18" s="20" customFormat="1">
      <c r="H156" s="539"/>
      <c r="I156" s="539"/>
      <c r="J156" s="1"/>
      <c r="K156" s="539"/>
      <c r="L156" s="539"/>
      <c r="M156" s="1"/>
      <c r="N156" s="26"/>
      <c r="O156" s="26"/>
      <c r="P156" s="26"/>
      <c r="Q156" s="539"/>
      <c r="R156" s="539"/>
    </row>
    <row r="157" spans="8:18" s="20" customFormat="1">
      <c r="H157" s="539"/>
      <c r="I157" s="539"/>
      <c r="J157" s="1"/>
      <c r="K157" s="539"/>
      <c r="L157" s="539"/>
      <c r="M157" s="1"/>
      <c r="N157" s="26"/>
      <c r="O157" s="26"/>
      <c r="P157" s="26"/>
      <c r="Q157" s="539"/>
      <c r="R157" s="539"/>
    </row>
    <row r="158" spans="8:18" s="20" customFormat="1">
      <c r="H158" s="539"/>
      <c r="I158" s="539"/>
      <c r="J158" s="1"/>
      <c r="K158" s="539"/>
      <c r="L158" s="539"/>
      <c r="M158" s="1"/>
      <c r="N158" s="26"/>
      <c r="O158" s="26"/>
      <c r="P158" s="26"/>
      <c r="Q158" s="539"/>
      <c r="R158" s="539"/>
    </row>
    <row r="159" spans="8:18" s="20" customFormat="1">
      <c r="H159" s="539"/>
      <c r="I159" s="539"/>
      <c r="J159" s="1"/>
      <c r="K159" s="539"/>
      <c r="L159" s="539"/>
      <c r="M159" s="1"/>
      <c r="N159" s="26"/>
      <c r="O159" s="26"/>
      <c r="P159" s="26"/>
      <c r="Q159" s="539"/>
      <c r="R159" s="539"/>
    </row>
    <row r="160" spans="8:18" s="20" customFormat="1">
      <c r="H160" s="539"/>
      <c r="I160" s="539"/>
      <c r="J160" s="1"/>
      <c r="K160" s="539"/>
      <c r="L160" s="539"/>
      <c r="M160" s="1"/>
      <c r="N160" s="26"/>
      <c r="O160" s="26"/>
      <c r="P160" s="26"/>
      <c r="Q160" s="539"/>
      <c r="R160" s="539"/>
    </row>
    <row r="161" spans="8:18" s="20" customFormat="1">
      <c r="H161" s="539"/>
      <c r="I161" s="539"/>
      <c r="J161" s="1"/>
      <c r="K161" s="539"/>
      <c r="L161" s="539"/>
      <c r="M161" s="1"/>
      <c r="N161" s="26"/>
      <c r="O161" s="26"/>
      <c r="P161" s="26"/>
      <c r="Q161" s="539"/>
      <c r="R161" s="539"/>
    </row>
    <row r="162" spans="8:18" s="20" customFormat="1">
      <c r="H162" s="539"/>
      <c r="I162" s="539"/>
      <c r="J162" s="1"/>
      <c r="K162" s="539"/>
      <c r="L162" s="539"/>
      <c r="M162" s="1"/>
      <c r="N162" s="26"/>
      <c r="O162" s="26"/>
      <c r="P162" s="26"/>
      <c r="Q162" s="539"/>
      <c r="R162" s="539"/>
    </row>
    <row r="163" spans="8:18" s="20" customFormat="1">
      <c r="H163" s="539"/>
      <c r="I163" s="539"/>
      <c r="J163" s="1"/>
      <c r="K163" s="539"/>
      <c r="L163" s="539"/>
      <c r="M163" s="1"/>
      <c r="N163" s="26"/>
      <c r="O163" s="26"/>
      <c r="P163" s="26"/>
      <c r="Q163" s="539"/>
      <c r="R163" s="539"/>
    </row>
    <row r="164" spans="8:18" s="20" customFormat="1">
      <c r="H164" s="539"/>
      <c r="I164" s="539"/>
      <c r="J164" s="1"/>
      <c r="K164" s="539"/>
      <c r="L164" s="539"/>
      <c r="M164" s="1"/>
      <c r="N164" s="26"/>
      <c r="O164" s="26"/>
      <c r="P164" s="26"/>
      <c r="Q164" s="539"/>
      <c r="R164" s="539"/>
    </row>
    <row r="165" spans="8:18" s="20" customFormat="1">
      <c r="H165" s="539"/>
      <c r="I165" s="539"/>
      <c r="J165" s="1"/>
      <c r="K165" s="539"/>
      <c r="L165" s="539"/>
      <c r="M165" s="1"/>
      <c r="N165" s="26"/>
      <c r="O165" s="26"/>
      <c r="P165" s="26"/>
      <c r="Q165" s="539"/>
      <c r="R165" s="539"/>
    </row>
    <row r="166" spans="8:18" s="20" customFormat="1">
      <c r="H166" s="539"/>
      <c r="I166" s="539"/>
      <c r="J166" s="1"/>
      <c r="K166" s="539"/>
      <c r="L166" s="539"/>
      <c r="M166" s="1"/>
      <c r="N166" s="26"/>
      <c r="O166" s="26"/>
      <c r="P166" s="26"/>
      <c r="Q166" s="539"/>
      <c r="R166" s="539"/>
    </row>
    <row r="167" spans="8:18" s="20" customFormat="1">
      <c r="H167" s="539"/>
      <c r="I167" s="539"/>
      <c r="J167" s="1"/>
      <c r="K167" s="539"/>
      <c r="L167" s="539"/>
      <c r="M167" s="1"/>
      <c r="N167" s="26"/>
      <c r="O167" s="26"/>
      <c r="P167" s="26"/>
      <c r="Q167" s="539"/>
      <c r="R167" s="539"/>
    </row>
    <row r="168" spans="8:18" s="20" customFormat="1">
      <c r="H168" s="539"/>
      <c r="I168" s="539"/>
      <c r="J168" s="1"/>
      <c r="K168" s="539"/>
      <c r="L168" s="539"/>
      <c r="M168" s="1"/>
      <c r="N168" s="26"/>
      <c r="O168" s="26"/>
      <c r="P168" s="26"/>
      <c r="Q168" s="539"/>
      <c r="R168" s="539"/>
    </row>
    <row r="169" spans="8:18" s="20" customFormat="1">
      <c r="H169" s="539"/>
      <c r="I169" s="539"/>
      <c r="J169" s="1"/>
      <c r="K169" s="539"/>
      <c r="L169" s="539"/>
      <c r="M169" s="1"/>
      <c r="N169" s="26"/>
      <c r="O169" s="26"/>
      <c r="P169" s="26"/>
      <c r="Q169" s="539"/>
      <c r="R169" s="539"/>
    </row>
    <row r="170" spans="8:18" s="20" customFormat="1">
      <c r="H170" s="539"/>
      <c r="I170" s="539"/>
      <c r="J170" s="1"/>
      <c r="K170" s="539"/>
      <c r="L170" s="539"/>
      <c r="M170" s="1"/>
      <c r="N170" s="26"/>
      <c r="O170" s="26"/>
      <c r="P170" s="26"/>
      <c r="Q170" s="539"/>
      <c r="R170" s="539"/>
    </row>
    <row r="171" spans="8:18" s="20" customFormat="1">
      <c r="H171" s="539"/>
      <c r="I171" s="539"/>
      <c r="J171" s="1"/>
      <c r="K171" s="539"/>
      <c r="L171" s="539"/>
      <c r="M171" s="1"/>
      <c r="N171" s="26"/>
      <c r="O171" s="26"/>
      <c r="P171" s="26"/>
      <c r="Q171" s="539"/>
      <c r="R171" s="539"/>
    </row>
    <row r="172" spans="8:18" s="20" customFormat="1">
      <c r="H172" s="539"/>
      <c r="I172" s="539"/>
      <c r="J172" s="1"/>
      <c r="K172" s="539"/>
      <c r="L172" s="539"/>
      <c r="M172" s="1"/>
      <c r="N172" s="26"/>
      <c r="O172" s="26"/>
      <c r="P172" s="26"/>
      <c r="Q172" s="539"/>
      <c r="R172" s="539"/>
    </row>
    <row r="173" spans="8:18" s="20" customFormat="1">
      <c r="H173" s="539"/>
      <c r="I173" s="539"/>
      <c r="J173" s="1"/>
      <c r="K173" s="539"/>
      <c r="L173" s="539"/>
      <c r="M173" s="1"/>
      <c r="N173" s="26"/>
      <c r="O173" s="26"/>
      <c r="P173" s="26"/>
      <c r="Q173" s="539"/>
      <c r="R173" s="539"/>
    </row>
    <row r="174" spans="8:18" s="20" customFormat="1">
      <c r="H174" s="539"/>
      <c r="I174" s="539"/>
      <c r="J174" s="1"/>
      <c r="K174" s="539"/>
      <c r="L174" s="539"/>
      <c r="M174" s="1"/>
      <c r="N174" s="26"/>
      <c r="O174" s="26"/>
      <c r="P174" s="26"/>
      <c r="Q174" s="539"/>
      <c r="R174" s="539"/>
    </row>
    <row r="175" spans="8:18" s="20" customFormat="1">
      <c r="H175" s="539"/>
      <c r="I175" s="539"/>
      <c r="J175" s="1"/>
      <c r="K175" s="539"/>
      <c r="L175" s="539"/>
      <c r="M175" s="1"/>
      <c r="N175" s="26"/>
      <c r="O175" s="26"/>
      <c r="P175" s="26"/>
      <c r="Q175" s="539"/>
      <c r="R175" s="539"/>
    </row>
    <row r="176" spans="8:18" s="20" customFormat="1">
      <c r="H176" s="539"/>
      <c r="I176" s="539"/>
      <c r="J176" s="1"/>
      <c r="K176" s="539"/>
      <c r="L176" s="539"/>
      <c r="M176" s="1"/>
      <c r="N176" s="26"/>
      <c r="O176" s="26"/>
      <c r="P176" s="26"/>
      <c r="Q176" s="539"/>
      <c r="R176" s="539"/>
    </row>
    <row r="177" spans="8:18" s="20" customFormat="1">
      <c r="H177" s="539"/>
      <c r="I177" s="539"/>
      <c r="J177" s="1"/>
      <c r="K177" s="539"/>
      <c r="L177" s="539"/>
      <c r="M177" s="1"/>
      <c r="N177" s="26"/>
      <c r="O177" s="26"/>
      <c r="P177" s="26"/>
      <c r="Q177" s="539"/>
      <c r="R177" s="539"/>
    </row>
    <row r="178" spans="8:18" s="20" customFormat="1">
      <c r="H178" s="539"/>
      <c r="I178" s="539"/>
      <c r="J178" s="1"/>
      <c r="K178" s="539"/>
      <c r="L178" s="539"/>
      <c r="M178" s="1"/>
      <c r="N178" s="26"/>
      <c r="O178" s="26"/>
      <c r="P178" s="26"/>
      <c r="Q178" s="539"/>
      <c r="R178" s="539"/>
    </row>
    <row r="179" spans="8:18" s="20" customFormat="1">
      <c r="H179" s="539"/>
      <c r="I179" s="539"/>
      <c r="J179" s="1"/>
      <c r="K179" s="539"/>
      <c r="L179" s="539"/>
      <c r="M179" s="1"/>
      <c r="N179" s="26"/>
      <c r="O179" s="26"/>
      <c r="P179" s="26"/>
      <c r="Q179" s="539"/>
      <c r="R179" s="539"/>
    </row>
    <row r="180" spans="8:18" s="20" customFormat="1">
      <c r="H180" s="539"/>
      <c r="I180" s="539"/>
      <c r="J180" s="1"/>
      <c r="K180" s="539"/>
      <c r="L180" s="539"/>
      <c r="M180" s="1"/>
      <c r="N180" s="26"/>
      <c r="O180" s="26"/>
      <c r="P180" s="26"/>
      <c r="Q180" s="539"/>
      <c r="R180" s="539"/>
    </row>
    <row r="181" spans="8:18" s="20" customFormat="1">
      <c r="H181" s="539"/>
      <c r="I181" s="539"/>
      <c r="J181" s="1"/>
      <c r="K181" s="539"/>
      <c r="L181" s="539"/>
      <c r="M181" s="1"/>
      <c r="N181" s="26"/>
      <c r="O181" s="26"/>
      <c r="P181" s="26"/>
      <c r="Q181" s="539"/>
      <c r="R181" s="539"/>
    </row>
    <row r="182" spans="8:18" s="20" customFormat="1">
      <c r="H182" s="539"/>
      <c r="I182" s="539"/>
      <c r="J182" s="1"/>
      <c r="K182" s="539"/>
      <c r="L182" s="539"/>
      <c r="M182" s="1"/>
      <c r="N182" s="26"/>
      <c r="O182" s="26"/>
      <c r="P182" s="26"/>
      <c r="Q182" s="539"/>
      <c r="R182" s="539"/>
    </row>
    <row r="183" spans="8:18" s="20" customFormat="1">
      <c r="H183" s="539"/>
      <c r="I183" s="539"/>
      <c r="J183" s="1"/>
      <c r="K183" s="539"/>
      <c r="L183" s="539"/>
      <c r="M183" s="1"/>
      <c r="N183" s="26"/>
      <c r="O183" s="26"/>
      <c r="P183" s="26"/>
      <c r="Q183" s="539"/>
      <c r="R183" s="539"/>
    </row>
    <row r="184" spans="8:18" s="20" customFormat="1">
      <c r="H184" s="539"/>
      <c r="I184" s="539"/>
      <c r="J184" s="1"/>
      <c r="K184" s="539"/>
      <c r="L184" s="539"/>
      <c r="M184" s="1"/>
      <c r="N184" s="26"/>
      <c r="O184" s="26"/>
      <c r="P184" s="26"/>
      <c r="Q184" s="539"/>
      <c r="R184" s="539"/>
    </row>
    <row r="185" spans="8:18" s="20" customFormat="1">
      <c r="H185" s="539"/>
      <c r="I185" s="539"/>
      <c r="J185" s="1"/>
      <c r="K185" s="539"/>
      <c r="L185" s="539"/>
      <c r="M185" s="1"/>
      <c r="N185" s="26"/>
      <c r="O185" s="26"/>
      <c r="P185" s="26"/>
      <c r="Q185" s="539"/>
      <c r="R185" s="539"/>
    </row>
    <row r="186" spans="8:18" s="20" customFormat="1">
      <c r="H186" s="539"/>
      <c r="I186" s="539"/>
      <c r="J186" s="1"/>
      <c r="K186" s="539"/>
      <c r="L186" s="539"/>
      <c r="M186" s="1"/>
      <c r="N186" s="26"/>
      <c r="O186" s="26"/>
      <c r="P186" s="26"/>
      <c r="Q186" s="539"/>
      <c r="R186" s="539"/>
    </row>
    <row r="187" spans="8:18" s="20" customFormat="1">
      <c r="H187" s="539"/>
      <c r="I187" s="539"/>
      <c r="J187" s="1"/>
      <c r="K187" s="539"/>
      <c r="L187" s="539"/>
      <c r="M187" s="1"/>
      <c r="N187" s="26"/>
      <c r="O187" s="26"/>
      <c r="P187" s="26"/>
      <c r="Q187" s="539"/>
      <c r="R187" s="539"/>
    </row>
    <row r="188" spans="8:18" s="20" customFormat="1">
      <c r="H188" s="539"/>
      <c r="I188" s="539"/>
      <c r="J188" s="1"/>
      <c r="K188" s="539"/>
      <c r="L188" s="539"/>
      <c r="M188" s="1"/>
      <c r="N188" s="26"/>
      <c r="O188" s="26"/>
      <c r="P188" s="26"/>
      <c r="Q188" s="539"/>
      <c r="R188" s="539"/>
    </row>
    <row r="189" spans="8:18" s="20" customFormat="1">
      <c r="H189" s="539"/>
      <c r="I189" s="539"/>
      <c r="J189" s="1"/>
      <c r="K189" s="539"/>
      <c r="L189" s="539"/>
      <c r="M189" s="1"/>
      <c r="N189" s="26"/>
      <c r="O189" s="26"/>
      <c r="P189" s="26"/>
      <c r="Q189" s="539"/>
      <c r="R189" s="539"/>
    </row>
    <row r="190" spans="8:18" s="20" customFormat="1">
      <c r="H190" s="539"/>
      <c r="I190" s="539"/>
      <c r="J190" s="1"/>
      <c r="K190" s="539"/>
      <c r="L190" s="539"/>
      <c r="M190" s="1"/>
      <c r="N190" s="26"/>
      <c r="O190" s="26"/>
      <c r="P190" s="26"/>
      <c r="Q190" s="539"/>
      <c r="R190" s="539"/>
    </row>
    <row r="191" spans="8:18" s="20" customFormat="1">
      <c r="H191" s="539"/>
      <c r="I191" s="539"/>
      <c r="J191" s="1"/>
      <c r="K191" s="539"/>
      <c r="L191" s="539"/>
      <c r="M191" s="1"/>
      <c r="N191" s="26"/>
      <c r="O191" s="26"/>
      <c r="P191" s="26"/>
      <c r="Q191" s="539"/>
      <c r="R191" s="539"/>
    </row>
    <row r="192" spans="8:18" s="20" customFormat="1">
      <c r="H192" s="539"/>
      <c r="I192" s="539"/>
      <c r="J192" s="1"/>
      <c r="K192" s="539"/>
      <c r="L192" s="539"/>
      <c r="M192" s="1"/>
      <c r="N192" s="26"/>
      <c r="O192" s="26"/>
      <c r="P192" s="26"/>
      <c r="Q192" s="539"/>
      <c r="R192" s="539"/>
    </row>
    <row r="193" spans="8:18" s="20" customFormat="1">
      <c r="H193" s="539"/>
      <c r="I193" s="539"/>
      <c r="J193" s="1"/>
      <c r="K193" s="539"/>
      <c r="L193" s="539"/>
      <c r="M193" s="1"/>
      <c r="N193" s="26"/>
      <c r="O193" s="26"/>
      <c r="P193" s="26"/>
      <c r="Q193" s="539"/>
      <c r="R193" s="539"/>
    </row>
    <row r="194" spans="8:18" s="20" customFormat="1">
      <c r="H194" s="539"/>
      <c r="I194" s="539"/>
      <c r="J194" s="1"/>
      <c r="K194" s="539"/>
      <c r="L194" s="539"/>
      <c r="M194" s="1"/>
      <c r="N194" s="26"/>
      <c r="O194" s="26"/>
      <c r="P194" s="26"/>
      <c r="Q194" s="539"/>
      <c r="R194" s="539"/>
    </row>
    <row r="195" spans="8:18" s="20" customFormat="1">
      <c r="H195" s="539"/>
      <c r="I195" s="539"/>
      <c r="J195" s="1"/>
      <c r="K195" s="539"/>
      <c r="L195" s="539"/>
      <c r="M195" s="1"/>
      <c r="N195" s="26"/>
      <c r="O195" s="26"/>
      <c r="P195" s="26"/>
      <c r="Q195" s="539"/>
      <c r="R195" s="539"/>
    </row>
    <row r="196" spans="8:18" s="20" customFormat="1">
      <c r="H196" s="539"/>
      <c r="I196" s="539"/>
      <c r="J196" s="1"/>
      <c r="K196" s="539"/>
      <c r="L196" s="539"/>
      <c r="M196" s="1"/>
      <c r="N196" s="26"/>
      <c r="O196" s="26"/>
      <c r="P196" s="26"/>
      <c r="Q196" s="539"/>
      <c r="R196" s="539"/>
    </row>
    <row r="197" spans="8:18" s="20" customFormat="1">
      <c r="H197" s="539"/>
      <c r="I197" s="539"/>
      <c r="J197" s="1"/>
      <c r="K197" s="539"/>
      <c r="L197" s="539"/>
      <c r="M197" s="1"/>
      <c r="N197" s="26"/>
      <c r="O197" s="26"/>
      <c r="P197" s="26"/>
      <c r="Q197" s="539"/>
      <c r="R197" s="539"/>
    </row>
    <row r="198" spans="8:18" s="20" customFormat="1">
      <c r="H198" s="539"/>
      <c r="I198" s="539"/>
      <c r="J198" s="1"/>
      <c r="K198" s="539"/>
      <c r="L198" s="539"/>
      <c r="M198" s="1"/>
      <c r="N198" s="26"/>
      <c r="O198" s="26"/>
      <c r="P198" s="26"/>
      <c r="Q198" s="539"/>
      <c r="R198" s="539"/>
    </row>
    <row r="199" spans="8:18" s="20" customFormat="1">
      <c r="H199" s="539"/>
      <c r="I199" s="539"/>
      <c r="J199" s="1"/>
      <c r="K199" s="539"/>
      <c r="L199" s="539"/>
      <c r="M199" s="1"/>
      <c r="N199" s="26"/>
      <c r="O199" s="26"/>
      <c r="P199" s="26"/>
      <c r="Q199" s="539"/>
      <c r="R199" s="539"/>
    </row>
    <row r="200" spans="8:18" s="20" customFormat="1">
      <c r="H200" s="539"/>
      <c r="I200" s="539"/>
      <c r="J200" s="1"/>
      <c r="K200" s="539"/>
      <c r="L200" s="539"/>
      <c r="M200" s="1"/>
      <c r="N200" s="26"/>
      <c r="O200" s="26"/>
      <c r="P200" s="26"/>
      <c r="Q200" s="539"/>
      <c r="R200" s="539"/>
    </row>
    <row r="201" spans="8:18" s="20" customFormat="1">
      <c r="H201" s="539"/>
      <c r="I201" s="539"/>
      <c r="J201" s="1"/>
      <c r="K201" s="539"/>
      <c r="L201" s="539"/>
      <c r="M201" s="1"/>
      <c r="N201" s="26"/>
      <c r="O201" s="26"/>
      <c r="P201" s="26"/>
      <c r="Q201" s="539"/>
      <c r="R201" s="539"/>
    </row>
    <row r="202" spans="8:18" s="20" customFormat="1">
      <c r="H202" s="539"/>
      <c r="I202" s="539"/>
      <c r="J202" s="1"/>
      <c r="K202" s="539"/>
      <c r="L202" s="539"/>
      <c r="M202" s="1"/>
      <c r="N202" s="26"/>
      <c r="O202" s="26"/>
      <c r="P202" s="26"/>
      <c r="Q202" s="539"/>
      <c r="R202" s="539"/>
    </row>
    <row r="203" spans="8:18" s="20" customFormat="1">
      <c r="H203" s="539"/>
      <c r="I203" s="539"/>
      <c r="J203" s="1"/>
      <c r="K203" s="539"/>
      <c r="L203" s="539"/>
      <c r="M203" s="1"/>
      <c r="N203" s="26"/>
      <c r="O203" s="26"/>
      <c r="P203" s="26"/>
      <c r="Q203" s="539"/>
      <c r="R203" s="539"/>
    </row>
    <row r="204" spans="8:18" s="20" customFormat="1">
      <c r="H204" s="539"/>
      <c r="I204" s="539"/>
      <c r="J204" s="1"/>
      <c r="K204" s="539"/>
      <c r="L204" s="539"/>
      <c r="M204" s="1"/>
      <c r="N204" s="26"/>
      <c r="O204" s="26"/>
      <c r="P204" s="26"/>
      <c r="Q204" s="539"/>
      <c r="R204" s="539"/>
    </row>
    <row r="205" spans="8:18" s="20" customFormat="1">
      <c r="H205" s="539"/>
      <c r="I205" s="539"/>
      <c r="J205" s="1"/>
      <c r="K205" s="539"/>
      <c r="L205" s="539"/>
      <c r="M205" s="1"/>
      <c r="N205" s="26"/>
      <c r="O205" s="26"/>
      <c r="P205" s="26"/>
      <c r="Q205" s="539"/>
      <c r="R205" s="539"/>
    </row>
    <row r="206" spans="8:18" s="20" customFormat="1">
      <c r="H206" s="539"/>
      <c r="I206" s="539"/>
      <c r="J206" s="1"/>
      <c r="K206" s="539"/>
      <c r="L206" s="539"/>
      <c r="M206" s="1"/>
      <c r="N206" s="26"/>
      <c r="O206" s="26"/>
      <c r="P206" s="26"/>
      <c r="Q206" s="539"/>
      <c r="R206" s="539"/>
    </row>
    <row r="207" spans="8:18" s="20" customFormat="1">
      <c r="H207" s="539"/>
      <c r="I207" s="539"/>
      <c r="J207" s="1"/>
      <c r="K207" s="539"/>
      <c r="L207" s="539"/>
      <c r="M207" s="1"/>
      <c r="N207" s="26"/>
      <c r="O207" s="26"/>
      <c r="P207" s="26"/>
      <c r="Q207" s="539"/>
      <c r="R207" s="539"/>
    </row>
    <row r="208" spans="8:18" s="20" customFormat="1">
      <c r="H208" s="539"/>
      <c r="I208" s="539"/>
      <c r="J208" s="1"/>
      <c r="K208" s="539"/>
      <c r="L208" s="539"/>
      <c r="M208" s="1"/>
      <c r="N208" s="26"/>
      <c r="O208" s="26"/>
      <c r="P208" s="26"/>
      <c r="Q208" s="539"/>
      <c r="R208" s="539"/>
    </row>
    <row r="209" spans="8:18" s="20" customFormat="1">
      <c r="H209" s="539"/>
      <c r="I209" s="539"/>
      <c r="J209" s="1"/>
      <c r="K209" s="539"/>
      <c r="L209" s="539"/>
      <c r="M209" s="1"/>
      <c r="N209" s="26"/>
      <c r="O209" s="26"/>
      <c r="P209" s="26"/>
      <c r="Q209" s="539"/>
      <c r="R209" s="539"/>
    </row>
    <row r="210" spans="8:18" s="20" customFormat="1">
      <c r="H210" s="539"/>
      <c r="I210" s="539"/>
      <c r="J210" s="1"/>
      <c r="K210" s="539"/>
      <c r="L210" s="539"/>
      <c r="M210" s="1"/>
      <c r="N210" s="26"/>
      <c r="O210" s="26"/>
      <c r="P210" s="26"/>
      <c r="Q210" s="539"/>
      <c r="R210" s="539"/>
    </row>
    <row r="211" spans="8:18" s="20" customFormat="1">
      <c r="H211" s="539"/>
      <c r="I211" s="539"/>
      <c r="J211" s="1"/>
      <c r="K211" s="539"/>
      <c r="L211" s="539"/>
      <c r="M211" s="1"/>
      <c r="N211" s="26"/>
      <c r="O211" s="26"/>
      <c r="P211" s="26"/>
      <c r="Q211" s="539"/>
      <c r="R211" s="539"/>
    </row>
    <row r="212" spans="8:18" s="20" customFormat="1">
      <c r="H212" s="539"/>
      <c r="I212" s="539"/>
      <c r="J212" s="1"/>
      <c r="K212" s="539"/>
      <c r="L212" s="539"/>
      <c r="M212" s="1"/>
      <c r="N212" s="26"/>
      <c r="O212" s="26"/>
      <c r="P212" s="26"/>
      <c r="Q212" s="539"/>
      <c r="R212" s="539"/>
    </row>
    <row r="213" spans="8:18" s="20" customFormat="1">
      <c r="H213" s="539"/>
      <c r="I213" s="539"/>
      <c r="J213" s="1"/>
      <c r="K213" s="539"/>
      <c r="L213" s="539"/>
      <c r="M213" s="1"/>
      <c r="N213" s="26"/>
      <c r="O213" s="26"/>
      <c r="P213" s="26"/>
      <c r="Q213" s="539"/>
      <c r="R213" s="539"/>
    </row>
    <row r="214" spans="8:18" s="20" customFormat="1">
      <c r="H214" s="539"/>
      <c r="I214" s="539"/>
      <c r="J214" s="1"/>
      <c r="K214" s="539"/>
      <c r="L214" s="539"/>
      <c r="M214" s="1"/>
      <c r="N214" s="26"/>
      <c r="O214" s="26"/>
      <c r="P214" s="26"/>
      <c r="Q214" s="539"/>
      <c r="R214" s="539"/>
    </row>
    <row r="215" spans="8:18" s="20" customFormat="1">
      <c r="H215" s="539"/>
      <c r="I215" s="539"/>
      <c r="J215" s="1"/>
      <c r="K215" s="539"/>
      <c r="L215" s="539"/>
      <c r="M215" s="1"/>
      <c r="N215" s="26"/>
      <c r="O215" s="26"/>
      <c r="P215" s="26"/>
      <c r="Q215" s="539"/>
      <c r="R215" s="539"/>
    </row>
    <row r="216" spans="8:18" s="20" customFormat="1">
      <c r="H216" s="539"/>
      <c r="I216" s="539"/>
      <c r="J216" s="1"/>
      <c r="K216" s="539"/>
      <c r="L216" s="539"/>
      <c r="M216" s="1"/>
      <c r="N216" s="26"/>
      <c r="O216" s="26"/>
      <c r="P216" s="26"/>
      <c r="Q216" s="539"/>
      <c r="R216" s="539"/>
    </row>
    <row r="217" spans="8:18" s="20" customFormat="1">
      <c r="H217" s="539"/>
      <c r="I217" s="539"/>
      <c r="J217" s="1"/>
      <c r="K217" s="539"/>
      <c r="L217" s="539"/>
      <c r="M217" s="1"/>
      <c r="N217" s="26"/>
      <c r="O217" s="26"/>
      <c r="P217" s="26"/>
      <c r="Q217" s="539"/>
      <c r="R217" s="539"/>
    </row>
    <row r="218" spans="8:18" s="20" customFormat="1">
      <c r="H218" s="539"/>
      <c r="I218" s="539"/>
      <c r="J218" s="1"/>
      <c r="K218" s="539"/>
      <c r="L218" s="539"/>
      <c r="M218" s="1"/>
      <c r="N218" s="26"/>
      <c r="O218" s="26"/>
      <c r="P218" s="26"/>
      <c r="Q218" s="539"/>
      <c r="R218" s="539"/>
    </row>
    <row r="219" spans="8:18" s="20" customFormat="1">
      <c r="H219" s="539"/>
      <c r="I219" s="539"/>
      <c r="J219" s="1"/>
      <c r="K219" s="539"/>
      <c r="L219" s="539"/>
      <c r="M219" s="1"/>
      <c r="N219" s="26"/>
      <c r="O219" s="26"/>
      <c r="P219" s="26"/>
      <c r="Q219" s="539"/>
      <c r="R219" s="539"/>
    </row>
    <row r="220" spans="8:18" s="20" customFormat="1">
      <c r="H220" s="539"/>
      <c r="I220" s="539"/>
      <c r="J220" s="1"/>
      <c r="K220" s="539"/>
      <c r="L220" s="539"/>
      <c r="M220" s="1"/>
      <c r="N220" s="26"/>
      <c r="O220" s="26"/>
      <c r="P220" s="26"/>
      <c r="Q220" s="539"/>
      <c r="R220" s="539"/>
    </row>
    <row r="221" spans="8:18" s="20" customFormat="1">
      <c r="H221" s="539"/>
      <c r="I221" s="539"/>
      <c r="J221" s="1"/>
      <c r="K221" s="539"/>
      <c r="L221" s="539"/>
      <c r="M221" s="1"/>
      <c r="N221" s="26"/>
      <c r="O221" s="26"/>
      <c r="P221" s="26"/>
      <c r="Q221" s="539"/>
      <c r="R221" s="539"/>
    </row>
    <row r="222" spans="8:18" s="20" customFormat="1">
      <c r="H222" s="539"/>
      <c r="I222" s="539"/>
      <c r="J222" s="1"/>
      <c r="K222" s="539"/>
      <c r="L222" s="539"/>
      <c r="M222" s="1"/>
      <c r="N222" s="26"/>
      <c r="O222" s="26"/>
      <c r="P222" s="26"/>
      <c r="Q222" s="539"/>
      <c r="R222" s="539"/>
    </row>
    <row r="223" spans="8:18" s="20" customFormat="1">
      <c r="H223" s="539"/>
      <c r="I223" s="539"/>
      <c r="J223" s="1"/>
      <c r="K223" s="539"/>
      <c r="L223" s="539"/>
      <c r="M223" s="1"/>
      <c r="N223" s="26"/>
      <c r="O223" s="26"/>
      <c r="P223" s="26"/>
      <c r="Q223" s="539"/>
      <c r="R223" s="539"/>
    </row>
    <row r="224" spans="8:18" s="20" customFormat="1">
      <c r="H224" s="539"/>
      <c r="I224" s="539"/>
      <c r="J224" s="1"/>
      <c r="K224" s="539"/>
      <c r="L224" s="539"/>
      <c r="M224" s="1"/>
      <c r="N224" s="26"/>
      <c r="O224" s="26"/>
      <c r="P224" s="26"/>
      <c r="Q224" s="539"/>
      <c r="R224" s="539"/>
    </row>
    <row r="225" spans="8:18" s="20" customFormat="1">
      <c r="H225" s="539"/>
      <c r="I225" s="539"/>
      <c r="J225" s="1"/>
      <c r="K225" s="539"/>
      <c r="L225" s="539"/>
      <c r="M225" s="1"/>
      <c r="N225" s="26"/>
      <c r="O225" s="26"/>
      <c r="P225" s="26"/>
      <c r="Q225" s="539"/>
      <c r="R225" s="539"/>
    </row>
    <row r="226" spans="8:18" s="20" customFormat="1">
      <c r="H226" s="539"/>
      <c r="I226" s="539"/>
      <c r="J226" s="1"/>
      <c r="K226" s="539"/>
      <c r="L226" s="539"/>
      <c r="M226" s="1"/>
      <c r="N226" s="26"/>
      <c r="O226" s="26"/>
      <c r="P226" s="26"/>
      <c r="Q226" s="539"/>
      <c r="R226" s="539"/>
    </row>
    <row r="227" spans="8:18" s="20" customFormat="1">
      <c r="H227" s="539"/>
      <c r="I227" s="539"/>
      <c r="J227" s="1"/>
      <c r="K227" s="539"/>
      <c r="L227" s="539"/>
      <c r="M227" s="1"/>
      <c r="N227" s="26"/>
      <c r="O227" s="26"/>
      <c r="P227" s="26"/>
      <c r="Q227" s="539"/>
      <c r="R227" s="539"/>
    </row>
    <row r="228" spans="8:18" s="20" customFormat="1">
      <c r="H228" s="539"/>
      <c r="I228" s="539"/>
      <c r="J228" s="1"/>
      <c r="K228" s="539"/>
      <c r="L228" s="539"/>
      <c r="M228" s="1"/>
      <c r="N228" s="26"/>
      <c r="O228" s="26"/>
      <c r="P228" s="26"/>
      <c r="Q228" s="539"/>
      <c r="R228" s="539"/>
    </row>
    <row r="229" spans="8:18" s="20" customFormat="1">
      <c r="H229" s="539"/>
      <c r="I229" s="539"/>
      <c r="J229" s="1"/>
      <c r="K229" s="539"/>
      <c r="L229" s="539"/>
      <c r="M229" s="1"/>
      <c r="N229" s="26"/>
      <c r="O229" s="26"/>
      <c r="P229" s="26"/>
      <c r="Q229" s="539"/>
      <c r="R229" s="539"/>
    </row>
    <row r="230" spans="8:18" s="20" customFormat="1">
      <c r="H230" s="539"/>
      <c r="I230" s="539"/>
      <c r="J230" s="1"/>
      <c r="K230" s="539"/>
      <c r="L230" s="539"/>
      <c r="M230" s="1"/>
      <c r="N230" s="26"/>
      <c r="O230" s="26"/>
      <c r="P230" s="26"/>
      <c r="Q230" s="539"/>
      <c r="R230" s="539"/>
    </row>
    <row r="231" spans="8:18" s="20" customFormat="1">
      <c r="H231" s="539"/>
      <c r="I231" s="539"/>
      <c r="J231" s="1"/>
      <c r="K231" s="539"/>
      <c r="L231" s="539"/>
      <c r="M231" s="1"/>
      <c r="N231" s="26"/>
      <c r="O231" s="26"/>
      <c r="P231" s="26"/>
      <c r="Q231" s="539"/>
      <c r="R231" s="539"/>
    </row>
    <row r="232" spans="8:18" s="20" customFormat="1">
      <c r="H232" s="539"/>
      <c r="I232" s="539"/>
      <c r="J232" s="1"/>
      <c r="K232" s="539"/>
      <c r="L232" s="539"/>
      <c r="M232" s="1"/>
      <c r="N232" s="26"/>
      <c r="O232" s="26"/>
      <c r="P232" s="26"/>
      <c r="Q232" s="539"/>
      <c r="R232" s="539"/>
    </row>
    <row r="233" spans="8:18" s="20" customFormat="1">
      <c r="H233" s="539"/>
      <c r="I233" s="539"/>
      <c r="J233" s="1"/>
      <c r="K233" s="539"/>
      <c r="L233" s="539"/>
      <c r="M233" s="1"/>
      <c r="N233" s="26"/>
      <c r="O233" s="26"/>
      <c r="P233" s="26"/>
      <c r="Q233" s="539"/>
      <c r="R233" s="539"/>
    </row>
    <row r="234" spans="8:18" s="20" customFormat="1">
      <c r="H234" s="539"/>
      <c r="I234" s="539"/>
      <c r="J234" s="1"/>
      <c r="K234" s="539"/>
      <c r="L234" s="539"/>
      <c r="M234" s="1"/>
      <c r="N234" s="26"/>
      <c r="O234" s="26"/>
      <c r="P234" s="26"/>
      <c r="Q234" s="539"/>
      <c r="R234" s="539"/>
    </row>
    <row r="235" spans="8:18" s="20" customFormat="1">
      <c r="H235" s="539"/>
      <c r="I235" s="539"/>
      <c r="J235" s="1"/>
      <c r="K235" s="539"/>
      <c r="L235" s="539"/>
      <c r="M235" s="1"/>
      <c r="N235" s="26"/>
      <c r="O235" s="26"/>
      <c r="P235" s="26"/>
      <c r="Q235" s="539"/>
      <c r="R235" s="539"/>
    </row>
    <row r="236" spans="8:18" s="20" customFormat="1">
      <c r="H236" s="539"/>
      <c r="I236" s="539"/>
      <c r="J236" s="1"/>
      <c r="K236" s="539"/>
      <c r="L236" s="539"/>
      <c r="M236" s="1"/>
      <c r="N236" s="26"/>
      <c r="O236" s="26"/>
      <c r="P236" s="26"/>
      <c r="Q236" s="539"/>
      <c r="R236" s="539"/>
    </row>
    <row r="237" spans="8:18" s="20" customFormat="1">
      <c r="H237" s="539"/>
      <c r="I237" s="539"/>
      <c r="J237" s="1"/>
      <c r="K237" s="539"/>
      <c r="L237" s="539"/>
      <c r="M237" s="1"/>
      <c r="N237" s="26"/>
      <c r="O237" s="26"/>
      <c r="P237" s="26"/>
      <c r="Q237" s="539"/>
      <c r="R237" s="539"/>
    </row>
    <row r="238" spans="8:18" s="20" customFormat="1">
      <c r="H238" s="539"/>
      <c r="I238" s="539"/>
      <c r="J238" s="1"/>
      <c r="K238" s="539"/>
      <c r="L238" s="539"/>
      <c r="M238" s="1"/>
      <c r="N238" s="26"/>
      <c r="O238" s="26"/>
      <c r="P238" s="26"/>
      <c r="Q238" s="539"/>
      <c r="R238" s="539"/>
    </row>
    <row r="239" spans="8:18" s="20" customFormat="1">
      <c r="H239" s="539"/>
      <c r="I239" s="539"/>
      <c r="J239" s="1"/>
      <c r="K239" s="539"/>
      <c r="L239" s="539"/>
      <c r="M239" s="1"/>
      <c r="N239" s="26"/>
      <c r="O239" s="26"/>
      <c r="P239" s="26"/>
      <c r="Q239" s="539"/>
      <c r="R239" s="539"/>
    </row>
    <row r="240" spans="8:18" s="20" customFormat="1">
      <c r="H240" s="539"/>
      <c r="I240" s="539"/>
      <c r="J240" s="1"/>
      <c r="K240" s="539"/>
      <c r="L240" s="539"/>
      <c r="M240" s="1"/>
      <c r="N240" s="26"/>
      <c r="O240" s="26"/>
      <c r="P240" s="26"/>
      <c r="Q240" s="539"/>
      <c r="R240" s="539"/>
    </row>
    <row r="241" spans="8:18" s="20" customFormat="1">
      <c r="H241" s="539"/>
      <c r="I241" s="539"/>
      <c r="J241" s="1"/>
      <c r="K241" s="539"/>
      <c r="L241" s="539"/>
      <c r="M241" s="1"/>
      <c r="N241" s="26"/>
      <c r="O241" s="26"/>
      <c r="P241" s="26"/>
      <c r="Q241" s="539"/>
      <c r="R241" s="539"/>
    </row>
    <row r="242" spans="8:18" s="20" customFormat="1">
      <c r="H242" s="539"/>
      <c r="I242" s="539"/>
      <c r="J242" s="1"/>
      <c r="K242" s="539"/>
      <c r="L242" s="539"/>
      <c r="M242" s="1"/>
      <c r="N242" s="26"/>
      <c r="O242" s="26"/>
      <c r="P242" s="26"/>
      <c r="Q242" s="539"/>
      <c r="R242" s="539"/>
    </row>
    <row r="243" spans="8:18" s="20" customFormat="1">
      <c r="H243" s="539"/>
      <c r="I243" s="539"/>
      <c r="J243" s="1"/>
      <c r="K243" s="539"/>
      <c r="L243" s="539"/>
      <c r="M243" s="1"/>
      <c r="N243" s="26"/>
      <c r="O243" s="26"/>
      <c r="P243" s="26"/>
      <c r="Q243" s="539"/>
      <c r="R243" s="539"/>
    </row>
    <row r="244" spans="8:18" s="20" customFormat="1">
      <c r="H244" s="539"/>
      <c r="I244" s="539"/>
      <c r="J244" s="1"/>
      <c r="K244" s="539"/>
      <c r="L244" s="539"/>
      <c r="M244" s="1"/>
      <c r="N244" s="26"/>
      <c r="O244" s="26"/>
      <c r="P244" s="26"/>
      <c r="Q244" s="539"/>
      <c r="R244" s="539"/>
    </row>
    <row r="245" spans="8:18" s="20" customFormat="1">
      <c r="H245" s="539"/>
      <c r="I245" s="539"/>
      <c r="J245" s="1"/>
      <c r="K245" s="539"/>
      <c r="L245" s="539"/>
      <c r="M245" s="1"/>
      <c r="N245" s="26"/>
      <c r="O245" s="26"/>
      <c r="P245" s="26"/>
      <c r="Q245" s="539"/>
      <c r="R245" s="539"/>
    </row>
    <row r="246" spans="8:18" s="20" customFormat="1">
      <c r="H246" s="539"/>
      <c r="I246" s="539"/>
      <c r="J246" s="1"/>
      <c r="K246" s="539"/>
      <c r="L246" s="539"/>
      <c r="M246" s="1"/>
      <c r="N246" s="26"/>
      <c r="O246" s="26"/>
      <c r="P246" s="26"/>
      <c r="Q246" s="539"/>
      <c r="R246" s="539"/>
    </row>
    <row r="247" spans="8:18" s="20" customFormat="1">
      <c r="H247" s="539"/>
      <c r="I247" s="539"/>
      <c r="J247" s="1"/>
      <c r="K247" s="539"/>
      <c r="L247" s="539"/>
      <c r="M247" s="1"/>
      <c r="N247" s="26"/>
      <c r="O247" s="26"/>
      <c r="P247" s="26"/>
      <c r="Q247" s="539"/>
      <c r="R247" s="539"/>
    </row>
    <row r="248" spans="8:18" s="20" customFormat="1">
      <c r="H248" s="539"/>
      <c r="I248" s="539"/>
      <c r="J248" s="1"/>
      <c r="K248" s="539"/>
      <c r="L248" s="539"/>
      <c r="M248" s="1"/>
      <c r="N248" s="26"/>
      <c r="O248" s="26"/>
      <c r="P248" s="26"/>
      <c r="Q248" s="539"/>
      <c r="R248" s="539"/>
    </row>
    <row r="249" spans="8:18" s="20" customFormat="1">
      <c r="H249" s="539"/>
      <c r="I249" s="539"/>
      <c r="J249" s="1"/>
      <c r="K249" s="539"/>
      <c r="L249" s="539"/>
      <c r="M249" s="1"/>
      <c r="N249" s="26"/>
      <c r="O249" s="26"/>
      <c r="P249" s="26"/>
      <c r="Q249" s="539"/>
      <c r="R249" s="539"/>
    </row>
    <row r="250" spans="8:18" s="20" customFormat="1">
      <c r="H250" s="539"/>
      <c r="I250" s="539"/>
      <c r="J250" s="1"/>
      <c r="K250" s="539"/>
      <c r="L250" s="539"/>
      <c r="M250" s="1"/>
      <c r="N250" s="26"/>
      <c r="O250" s="26"/>
      <c r="P250" s="26"/>
      <c r="Q250" s="539"/>
      <c r="R250" s="539"/>
    </row>
    <row r="251" spans="8:18" s="20" customFormat="1">
      <c r="H251" s="539"/>
      <c r="I251" s="539"/>
      <c r="J251" s="1"/>
      <c r="K251" s="539"/>
      <c r="L251" s="539"/>
      <c r="M251" s="1"/>
      <c r="N251" s="26"/>
      <c r="O251" s="26"/>
      <c r="P251" s="26"/>
      <c r="Q251" s="539"/>
      <c r="R251" s="539"/>
    </row>
    <row r="252" spans="8:18" s="20" customFormat="1">
      <c r="H252" s="539"/>
      <c r="I252" s="539"/>
      <c r="J252" s="1"/>
      <c r="K252" s="539"/>
      <c r="L252" s="539"/>
      <c r="M252" s="1"/>
      <c r="N252" s="26"/>
      <c r="O252" s="26"/>
      <c r="P252" s="26"/>
      <c r="Q252" s="539"/>
      <c r="R252" s="539"/>
    </row>
    <row r="253" spans="8:18" s="20" customFormat="1">
      <c r="H253" s="539"/>
      <c r="I253" s="539"/>
      <c r="J253" s="1"/>
      <c r="K253" s="539"/>
      <c r="L253" s="539"/>
      <c r="M253" s="1"/>
      <c r="N253" s="26"/>
      <c r="O253" s="26"/>
      <c r="P253" s="26"/>
      <c r="Q253" s="539"/>
      <c r="R253" s="539"/>
    </row>
    <row r="254" spans="8:18" s="20" customFormat="1">
      <c r="H254" s="539"/>
      <c r="I254" s="539"/>
      <c r="J254" s="1"/>
      <c r="K254" s="539"/>
      <c r="L254" s="539"/>
      <c r="M254" s="1"/>
      <c r="N254" s="26"/>
      <c r="O254" s="26"/>
      <c r="P254" s="26"/>
      <c r="Q254" s="539"/>
      <c r="R254" s="539"/>
    </row>
    <row r="255" spans="8:18" s="20" customFormat="1">
      <c r="H255" s="539"/>
      <c r="I255" s="539"/>
      <c r="J255" s="1"/>
      <c r="K255" s="539"/>
      <c r="L255" s="539"/>
      <c r="M255" s="1"/>
      <c r="N255" s="26"/>
      <c r="O255" s="26"/>
      <c r="P255" s="26"/>
      <c r="Q255" s="539"/>
      <c r="R255" s="539"/>
    </row>
    <row r="256" spans="8:18" s="20" customFormat="1">
      <c r="H256" s="539"/>
      <c r="I256" s="539"/>
      <c r="J256" s="1"/>
      <c r="K256" s="539"/>
      <c r="L256" s="539"/>
      <c r="M256" s="1"/>
      <c r="N256" s="26"/>
      <c r="O256" s="26"/>
      <c r="P256" s="26"/>
      <c r="Q256" s="539"/>
      <c r="R256" s="539"/>
    </row>
    <row r="257" spans="8:18" s="20" customFormat="1">
      <c r="H257" s="539"/>
      <c r="I257" s="539"/>
      <c r="J257" s="1"/>
      <c r="K257" s="539"/>
      <c r="L257" s="539"/>
      <c r="M257" s="1"/>
      <c r="N257" s="26"/>
      <c r="O257" s="26"/>
      <c r="P257" s="26"/>
      <c r="Q257" s="539"/>
      <c r="R257" s="539"/>
    </row>
    <row r="258" spans="8:18" s="20" customFormat="1">
      <c r="H258" s="539"/>
      <c r="I258" s="539"/>
      <c r="J258" s="1"/>
      <c r="K258" s="539"/>
      <c r="L258" s="539"/>
      <c r="M258" s="1"/>
      <c r="N258" s="26"/>
      <c r="O258" s="26"/>
      <c r="P258" s="26"/>
      <c r="Q258" s="539"/>
      <c r="R258" s="539"/>
    </row>
    <row r="259" spans="8:18" s="20" customFormat="1">
      <c r="H259" s="539"/>
      <c r="I259" s="539"/>
      <c r="J259" s="1"/>
      <c r="K259" s="539"/>
      <c r="L259" s="539"/>
      <c r="M259" s="1"/>
      <c r="N259" s="26"/>
      <c r="O259" s="26"/>
      <c r="P259" s="26"/>
      <c r="Q259" s="539"/>
      <c r="R259" s="539"/>
    </row>
    <row r="260" spans="8:18" s="20" customFormat="1">
      <c r="H260" s="539"/>
      <c r="I260" s="539"/>
      <c r="J260" s="1"/>
      <c r="K260" s="539"/>
      <c r="L260" s="539"/>
      <c r="M260" s="1"/>
      <c r="N260" s="26"/>
      <c r="O260" s="26"/>
      <c r="P260" s="26"/>
      <c r="Q260" s="539"/>
      <c r="R260" s="539"/>
    </row>
    <row r="261" spans="8:18" s="20" customFormat="1">
      <c r="H261" s="539"/>
      <c r="I261" s="539"/>
      <c r="J261" s="1"/>
      <c r="K261" s="539"/>
      <c r="L261" s="539"/>
      <c r="M261" s="1"/>
      <c r="N261" s="26"/>
      <c r="O261" s="26"/>
      <c r="P261" s="26"/>
      <c r="Q261" s="539"/>
      <c r="R261" s="539"/>
    </row>
    <row r="262" spans="8:18" s="20" customFormat="1">
      <c r="H262" s="539"/>
      <c r="I262" s="539"/>
      <c r="J262" s="1"/>
      <c r="K262" s="539"/>
      <c r="L262" s="539"/>
      <c r="M262" s="1"/>
      <c r="N262" s="26"/>
      <c r="O262" s="26"/>
      <c r="P262" s="26"/>
      <c r="Q262" s="539"/>
      <c r="R262" s="539"/>
    </row>
    <row r="263" spans="8:18" s="20" customFormat="1">
      <c r="H263" s="539"/>
      <c r="I263" s="539"/>
      <c r="J263" s="1"/>
      <c r="K263" s="539"/>
      <c r="L263" s="539"/>
      <c r="M263" s="1"/>
      <c r="N263" s="26"/>
      <c r="O263" s="26"/>
      <c r="P263" s="26"/>
      <c r="Q263" s="539"/>
      <c r="R263" s="539"/>
    </row>
    <row r="264" spans="8:18" s="20" customFormat="1">
      <c r="H264" s="539"/>
      <c r="I264" s="539"/>
      <c r="J264" s="1"/>
      <c r="K264" s="539"/>
      <c r="L264" s="539"/>
      <c r="M264" s="1"/>
      <c r="N264" s="26"/>
      <c r="O264" s="26"/>
      <c r="P264" s="26"/>
      <c r="Q264" s="539"/>
      <c r="R264" s="539"/>
    </row>
    <row r="265" spans="8:18" s="20" customFormat="1">
      <c r="H265" s="539"/>
      <c r="I265" s="539"/>
      <c r="J265" s="1"/>
      <c r="K265" s="539"/>
      <c r="L265" s="539"/>
      <c r="M265" s="1"/>
      <c r="N265" s="26"/>
      <c r="O265" s="26"/>
      <c r="P265" s="26"/>
      <c r="Q265" s="539"/>
      <c r="R265" s="539"/>
    </row>
    <row r="266" spans="8:18" s="20" customFormat="1">
      <c r="H266" s="539"/>
      <c r="I266" s="539"/>
      <c r="J266" s="1"/>
      <c r="K266" s="539"/>
      <c r="L266" s="539"/>
      <c r="M266" s="1"/>
      <c r="N266" s="26"/>
      <c r="O266" s="26"/>
      <c r="P266" s="26"/>
      <c r="Q266" s="539"/>
      <c r="R266" s="539"/>
    </row>
    <row r="267" spans="8:18" s="20" customFormat="1">
      <c r="H267" s="539"/>
      <c r="I267" s="539"/>
      <c r="J267" s="1"/>
      <c r="K267" s="539"/>
      <c r="L267" s="539"/>
      <c r="M267" s="1"/>
      <c r="N267" s="26"/>
      <c r="O267" s="26"/>
      <c r="P267" s="26"/>
      <c r="Q267" s="539"/>
      <c r="R267" s="539"/>
    </row>
    <row r="268" spans="8:18" s="20" customFormat="1">
      <c r="H268" s="539"/>
      <c r="I268" s="539"/>
      <c r="J268" s="1"/>
      <c r="K268" s="539"/>
      <c r="L268" s="539"/>
      <c r="M268" s="1"/>
      <c r="N268" s="26"/>
      <c r="O268" s="26"/>
      <c r="P268" s="26"/>
      <c r="Q268" s="539"/>
      <c r="R268" s="539"/>
    </row>
    <row r="269" spans="8:18" s="20" customFormat="1">
      <c r="H269" s="539"/>
      <c r="I269" s="539"/>
      <c r="J269" s="1"/>
      <c r="K269" s="539"/>
      <c r="L269" s="539"/>
      <c r="M269" s="1"/>
      <c r="N269" s="26"/>
      <c r="O269" s="26"/>
      <c r="P269" s="26"/>
      <c r="Q269" s="539"/>
      <c r="R269" s="539"/>
    </row>
    <row r="270" spans="8:18" s="20" customFormat="1">
      <c r="H270" s="539"/>
      <c r="I270" s="539"/>
      <c r="J270" s="1"/>
      <c r="K270" s="539"/>
      <c r="L270" s="539"/>
      <c r="M270" s="1"/>
      <c r="N270" s="26"/>
      <c r="O270" s="26"/>
      <c r="P270" s="26"/>
      <c r="Q270" s="539"/>
      <c r="R270" s="539"/>
    </row>
    <row r="271" spans="8:18" s="20" customFormat="1">
      <c r="H271" s="539"/>
      <c r="I271" s="539"/>
      <c r="J271" s="1"/>
      <c r="K271" s="539"/>
      <c r="L271" s="539"/>
      <c r="M271" s="1"/>
      <c r="N271" s="26"/>
      <c r="O271" s="26"/>
      <c r="P271" s="26"/>
      <c r="Q271" s="539"/>
      <c r="R271" s="539"/>
    </row>
    <row r="272" spans="8:18" s="20" customFormat="1">
      <c r="H272" s="539"/>
      <c r="I272" s="539"/>
      <c r="J272" s="1"/>
      <c r="K272" s="539"/>
      <c r="L272" s="539"/>
      <c r="M272" s="1"/>
      <c r="N272" s="26"/>
      <c r="O272" s="26"/>
      <c r="P272" s="26"/>
      <c r="Q272" s="539"/>
      <c r="R272" s="539"/>
    </row>
    <row r="273" spans="8:18" s="20" customFormat="1">
      <c r="H273" s="539"/>
      <c r="I273" s="539"/>
      <c r="J273" s="1"/>
      <c r="K273" s="539"/>
      <c r="L273" s="539"/>
      <c r="M273" s="1"/>
      <c r="N273" s="26"/>
      <c r="O273" s="26"/>
      <c r="P273" s="26"/>
      <c r="Q273" s="539"/>
      <c r="R273" s="539"/>
    </row>
    <row r="274" spans="8:18" s="20" customFormat="1">
      <c r="H274" s="539"/>
      <c r="I274" s="539"/>
      <c r="J274" s="1"/>
      <c r="K274" s="539"/>
      <c r="L274" s="539"/>
      <c r="M274" s="1"/>
      <c r="N274" s="26"/>
      <c r="O274" s="26"/>
      <c r="P274" s="26"/>
      <c r="Q274" s="539"/>
      <c r="R274" s="539"/>
    </row>
    <row r="275" spans="8:18" s="20" customFormat="1">
      <c r="H275" s="539"/>
      <c r="I275" s="539"/>
      <c r="J275" s="1"/>
      <c r="K275" s="539"/>
      <c r="L275" s="539"/>
      <c r="M275" s="1"/>
      <c r="N275" s="26"/>
      <c r="O275" s="26"/>
      <c r="P275" s="26"/>
      <c r="Q275" s="539"/>
      <c r="R275" s="539"/>
    </row>
    <row r="276" spans="8:18" s="20" customFormat="1">
      <c r="H276" s="539"/>
      <c r="I276" s="539"/>
      <c r="J276" s="1"/>
      <c r="K276" s="539"/>
      <c r="L276" s="539"/>
      <c r="M276" s="1"/>
      <c r="N276" s="26"/>
      <c r="O276" s="26"/>
      <c r="P276" s="26"/>
      <c r="Q276" s="539"/>
      <c r="R276" s="539"/>
    </row>
    <row r="277" spans="8:18" s="20" customFormat="1">
      <c r="H277" s="539"/>
      <c r="I277" s="539"/>
      <c r="J277" s="1"/>
      <c r="K277" s="539"/>
      <c r="L277" s="539"/>
      <c r="M277" s="1"/>
      <c r="N277" s="26"/>
      <c r="O277" s="26"/>
      <c r="P277" s="26"/>
      <c r="Q277" s="539"/>
      <c r="R277" s="539"/>
    </row>
    <row r="278" spans="8:18" s="20" customFormat="1">
      <c r="H278" s="539"/>
      <c r="I278" s="539"/>
      <c r="J278" s="1"/>
      <c r="K278" s="539"/>
      <c r="L278" s="539"/>
      <c r="M278" s="1"/>
      <c r="N278" s="26"/>
      <c r="O278" s="26"/>
      <c r="P278" s="26"/>
      <c r="Q278" s="539"/>
      <c r="R278" s="539"/>
    </row>
    <row r="279" spans="8:18" s="20" customFormat="1">
      <c r="H279" s="539"/>
      <c r="I279" s="539"/>
      <c r="J279" s="1"/>
      <c r="K279" s="539"/>
      <c r="L279" s="539"/>
      <c r="M279" s="1"/>
      <c r="N279" s="26"/>
      <c r="O279" s="26"/>
      <c r="P279" s="26"/>
      <c r="Q279" s="539"/>
      <c r="R279" s="539"/>
    </row>
    <row r="280" spans="8:18" s="20" customFormat="1">
      <c r="H280" s="539"/>
      <c r="I280" s="539"/>
      <c r="J280" s="1"/>
      <c r="K280" s="539"/>
      <c r="L280" s="539"/>
      <c r="M280" s="1"/>
      <c r="N280" s="26"/>
      <c r="O280" s="26"/>
      <c r="P280" s="26"/>
      <c r="Q280" s="539"/>
      <c r="R280" s="539"/>
    </row>
    <row r="281" spans="8:18" s="20" customFormat="1">
      <c r="H281" s="539"/>
      <c r="I281" s="539"/>
      <c r="J281" s="1"/>
      <c r="K281" s="539"/>
      <c r="L281" s="539"/>
      <c r="M281" s="1"/>
      <c r="N281" s="26"/>
      <c r="O281" s="26"/>
      <c r="P281" s="26"/>
      <c r="Q281" s="539"/>
      <c r="R281" s="539"/>
    </row>
    <row r="282" spans="8:18" s="20" customFormat="1">
      <c r="H282" s="539"/>
      <c r="I282" s="539"/>
      <c r="J282" s="1"/>
      <c r="K282" s="539"/>
      <c r="L282" s="539"/>
      <c r="M282" s="1"/>
      <c r="N282" s="26"/>
      <c r="O282" s="26"/>
      <c r="P282" s="26"/>
      <c r="Q282" s="539"/>
      <c r="R282" s="539"/>
    </row>
    <row r="283" spans="8:18" s="20" customFormat="1">
      <c r="H283" s="539"/>
      <c r="I283" s="539"/>
      <c r="J283" s="1"/>
      <c r="K283" s="539"/>
      <c r="L283" s="539"/>
      <c r="M283" s="1"/>
      <c r="N283" s="26"/>
      <c r="O283" s="26"/>
      <c r="P283" s="26"/>
      <c r="Q283" s="539"/>
      <c r="R283" s="539"/>
    </row>
    <row r="284" spans="8:18" s="20" customFormat="1">
      <c r="H284" s="539"/>
      <c r="I284" s="539"/>
      <c r="J284" s="1"/>
      <c r="K284" s="539"/>
      <c r="L284" s="539"/>
      <c r="M284" s="1"/>
      <c r="N284" s="26"/>
      <c r="O284" s="26"/>
      <c r="P284" s="26"/>
      <c r="Q284" s="539"/>
      <c r="R284" s="539"/>
    </row>
    <row r="285" spans="8:18" s="20" customFormat="1">
      <c r="H285" s="539"/>
      <c r="I285" s="539"/>
      <c r="J285" s="1"/>
      <c r="K285" s="539"/>
      <c r="L285" s="539"/>
      <c r="M285" s="1"/>
      <c r="N285" s="26"/>
      <c r="O285" s="26"/>
      <c r="P285" s="26"/>
      <c r="Q285" s="539"/>
      <c r="R285" s="539"/>
    </row>
    <row r="286" spans="8:18" s="20" customFormat="1">
      <c r="H286" s="539"/>
      <c r="I286" s="539"/>
      <c r="J286" s="1"/>
      <c r="K286" s="539"/>
      <c r="L286" s="539"/>
      <c r="M286" s="1"/>
      <c r="N286" s="26"/>
      <c r="O286" s="26"/>
      <c r="P286" s="26"/>
      <c r="Q286" s="539"/>
      <c r="R286" s="539"/>
    </row>
    <row r="287" spans="8:18" s="20" customFormat="1">
      <c r="H287" s="539"/>
      <c r="I287" s="539"/>
      <c r="J287" s="1"/>
      <c r="K287" s="539"/>
      <c r="L287" s="539"/>
      <c r="M287" s="1"/>
      <c r="N287" s="26"/>
      <c r="O287" s="26"/>
      <c r="P287" s="26"/>
      <c r="Q287" s="539"/>
      <c r="R287" s="539"/>
    </row>
    <row r="288" spans="8:18" s="20" customFormat="1">
      <c r="H288" s="539"/>
      <c r="I288" s="539"/>
      <c r="J288" s="1"/>
      <c r="K288" s="539"/>
      <c r="L288" s="539"/>
      <c r="M288" s="1"/>
      <c r="N288" s="26"/>
      <c r="O288" s="26"/>
      <c r="P288" s="26"/>
      <c r="Q288" s="539"/>
      <c r="R288" s="539"/>
    </row>
    <row r="289" spans="8:18" s="20" customFormat="1">
      <c r="H289" s="539"/>
      <c r="I289" s="539"/>
      <c r="J289" s="1"/>
      <c r="K289" s="539"/>
      <c r="L289" s="539"/>
      <c r="M289" s="1"/>
      <c r="N289" s="26"/>
      <c r="O289" s="26"/>
      <c r="P289" s="26"/>
      <c r="Q289" s="539"/>
      <c r="R289" s="539"/>
    </row>
    <row r="290" spans="8:18" s="20" customFormat="1">
      <c r="H290" s="539"/>
      <c r="I290" s="539"/>
      <c r="J290" s="1"/>
      <c r="K290" s="539"/>
      <c r="L290" s="539"/>
      <c r="M290" s="1"/>
      <c r="N290" s="26"/>
      <c r="O290" s="26"/>
      <c r="P290" s="26"/>
      <c r="Q290" s="539"/>
      <c r="R290" s="539"/>
    </row>
    <row r="291" spans="8:18" s="20" customFormat="1">
      <c r="H291" s="539"/>
      <c r="I291" s="539"/>
      <c r="J291" s="1"/>
      <c r="K291" s="539"/>
      <c r="L291" s="539"/>
      <c r="M291" s="1"/>
      <c r="N291" s="26"/>
      <c r="O291" s="26"/>
      <c r="P291" s="26"/>
      <c r="Q291" s="539"/>
      <c r="R291" s="539"/>
    </row>
    <row r="292" spans="8:18" s="20" customFormat="1">
      <c r="H292" s="539"/>
      <c r="I292" s="539"/>
      <c r="J292" s="1"/>
      <c r="K292" s="539"/>
      <c r="L292" s="539"/>
      <c r="M292" s="1"/>
      <c r="N292" s="26"/>
      <c r="O292" s="26"/>
      <c r="P292" s="26"/>
      <c r="Q292" s="539"/>
      <c r="R292" s="539"/>
    </row>
    <row r="293" spans="8:18" s="20" customFormat="1">
      <c r="H293" s="539"/>
      <c r="I293" s="539"/>
      <c r="J293" s="1"/>
      <c r="K293" s="539"/>
      <c r="L293" s="539"/>
      <c r="M293" s="1"/>
      <c r="N293" s="26"/>
      <c r="O293" s="26"/>
      <c r="P293" s="26"/>
      <c r="Q293" s="539"/>
      <c r="R293" s="539"/>
    </row>
    <row r="294" spans="8:18" s="20" customFormat="1">
      <c r="H294" s="539"/>
      <c r="I294" s="539"/>
      <c r="J294" s="1"/>
      <c r="K294" s="539"/>
      <c r="L294" s="539"/>
      <c r="M294" s="1"/>
      <c r="N294" s="26"/>
      <c r="O294" s="26"/>
      <c r="P294" s="26"/>
      <c r="Q294" s="539"/>
      <c r="R294" s="539"/>
    </row>
    <row r="295" spans="8:18" s="20" customFormat="1">
      <c r="H295" s="539"/>
      <c r="I295" s="539"/>
      <c r="J295" s="1"/>
      <c r="K295" s="539"/>
      <c r="L295" s="539"/>
      <c r="M295" s="1"/>
      <c r="N295" s="26"/>
      <c r="O295" s="26"/>
      <c r="P295" s="26"/>
      <c r="Q295" s="539"/>
      <c r="R295" s="539"/>
    </row>
    <row r="296" spans="8:18" s="20" customFormat="1">
      <c r="H296" s="539"/>
      <c r="I296" s="539"/>
      <c r="J296" s="1"/>
      <c r="K296" s="539"/>
      <c r="L296" s="539"/>
      <c r="M296" s="1"/>
      <c r="N296" s="26"/>
      <c r="O296" s="26"/>
      <c r="P296" s="26"/>
      <c r="Q296" s="539"/>
      <c r="R296" s="539"/>
    </row>
    <row r="297" spans="8:18" s="20" customFormat="1">
      <c r="H297" s="539"/>
      <c r="I297" s="539"/>
      <c r="J297" s="1"/>
      <c r="K297" s="539"/>
      <c r="L297" s="539"/>
      <c r="M297" s="1"/>
      <c r="N297" s="26"/>
      <c r="O297" s="26"/>
      <c r="P297" s="26"/>
      <c r="Q297" s="539"/>
      <c r="R297" s="539"/>
    </row>
    <row r="298" spans="8:18" s="20" customFormat="1">
      <c r="H298" s="539"/>
      <c r="I298" s="539"/>
      <c r="J298" s="1"/>
      <c r="K298" s="539"/>
      <c r="L298" s="539"/>
      <c r="M298" s="1"/>
      <c r="N298" s="26"/>
      <c r="O298" s="26"/>
      <c r="P298" s="26"/>
      <c r="Q298" s="539"/>
      <c r="R298" s="539"/>
    </row>
    <row r="299" spans="8:18" s="20" customFormat="1">
      <c r="H299" s="539"/>
      <c r="I299" s="539"/>
      <c r="J299" s="1"/>
      <c r="K299" s="539"/>
      <c r="L299" s="539"/>
      <c r="M299" s="1"/>
      <c r="N299" s="26"/>
      <c r="O299" s="26"/>
      <c r="P299" s="26"/>
      <c r="Q299" s="539"/>
      <c r="R299" s="539"/>
    </row>
    <row r="300" spans="8:18" s="20" customFormat="1">
      <c r="H300" s="539"/>
      <c r="I300" s="539"/>
      <c r="J300" s="1"/>
      <c r="K300" s="539"/>
      <c r="L300" s="539"/>
      <c r="M300" s="1"/>
      <c r="N300" s="26"/>
      <c r="O300" s="26"/>
      <c r="P300" s="26"/>
      <c r="Q300" s="539"/>
      <c r="R300" s="539"/>
    </row>
    <row r="301" spans="8:18" s="20" customFormat="1">
      <c r="H301" s="539"/>
      <c r="I301" s="539"/>
      <c r="J301" s="1"/>
      <c r="K301" s="539"/>
      <c r="L301" s="539"/>
      <c r="M301" s="1"/>
      <c r="N301" s="26"/>
      <c r="O301" s="26"/>
      <c r="P301" s="26"/>
      <c r="Q301" s="539"/>
      <c r="R301" s="539"/>
    </row>
    <row r="302" spans="8:18" s="20" customFormat="1">
      <c r="H302" s="539"/>
      <c r="I302" s="539"/>
      <c r="J302" s="1"/>
      <c r="K302" s="539"/>
      <c r="L302" s="539"/>
      <c r="M302" s="1"/>
      <c r="N302" s="26"/>
      <c r="O302" s="26"/>
      <c r="P302" s="26"/>
      <c r="Q302" s="539"/>
      <c r="R302" s="539"/>
    </row>
    <row r="303" spans="8:18" s="20" customFormat="1">
      <c r="H303" s="539"/>
      <c r="I303" s="539"/>
      <c r="J303" s="1"/>
      <c r="K303" s="539"/>
      <c r="L303" s="539"/>
      <c r="M303" s="1"/>
      <c r="N303" s="26"/>
      <c r="O303" s="26"/>
      <c r="P303" s="26"/>
      <c r="Q303" s="539"/>
      <c r="R303" s="539"/>
    </row>
    <row r="304" spans="8:18" s="20" customFormat="1">
      <c r="H304" s="539"/>
      <c r="I304" s="539"/>
      <c r="J304" s="1"/>
      <c r="K304" s="539"/>
      <c r="L304" s="539"/>
      <c r="M304" s="1"/>
      <c r="N304" s="26"/>
      <c r="O304" s="26"/>
      <c r="P304" s="26"/>
      <c r="Q304" s="539"/>
      <c r="R304" s="539"/>
    </row>
    <row r="305" spans="8:18" s="20" customFormat="1">
      <c r="H305" s="539"/>
      <c r="I305" s="539"/>
      <c r="J305" s="1"/>
      <c r="K305" s="539"/>
      <c r="L305" s="539"/>
      <c r="M305" s="1"/>
      <c r="N305" s="26"/>
      <c r="O305" s="26"/>
      <c r="P305" s="26"/>
      <c r="Q305" s="539"/>
      <c r="R305" s="539"/>
    </row>
    <row r="306" spans="8:18" s="20" customFormat="1">
      <c r="H306" s="539"/>
      <c r="I306" s="539"/>
      <c r="J306" s="1"/>
      <c r="K306" s="539"/>
      <c r="L306" s="539"/>
      <c r="M306" s="1"/>
      <c r="N306" s="26"/>
      <c r="O306" s="26"/>
      <c r="P306" s="26"/>
      <c r="Q306" s="539"/>
      <c r="R306" s="539"/>
    </row>
    <row r="307" spans="8:18" s="20" customFormat="1">
      <c r="H307" s="539"/>
      <c r="I307" s="539"/>
      <c r="J307" s="1"/>
      <c r="K307" s="539"/>
      <c r="L307" s="539"/>
      <c r="M307" s="1"/>
      <c r="N307" s="26"/>
      <c r="O307" s="26"/>
      <c r="P307" s="26"/>
      <c r="Q307" s="539"/>
      <c r="R307" s="539"/>
    </row>
    <row r="308" spans="8:18" s="20" customFormat="1">
      <c r="H308" s="539"/>
      <c r="I308" s="539"/>
      <c r="J308" s="1"/>
      <c r="K308" s="539"/>
      <c r="L308" s="539"/>
      <c r="M308" s="1"/>
      <c r="N308" s="26"/>
      <c r="O308" s="26"/>
      <c r="P308" s="26"/>
      <c r="Q308" s="539"/>
      <c r="R308" s="539"/>
    </row>
    <row r="309" spans="8:18" s="20" customFormat="1">
      <c r="H309" s="539"/>
      <c r="I309" s="539"/>
      <c r="J309" s="1"/>
      <c r="K309" s="539"/>
      <c r="L309" s="539"/>
      <c r="M309" s="1"/>
      <c r="N309" s="26"/>
      <c r="O309" s="26"/>
      <c r="P309" s="26"/>
      <c r="Q309" s="539"/>
      <c r="R309" s="539"/>
    </row>
    <row r="310" spans="8:18" s="20" customFormat="1">
      <c r="H310" s="539"/>
      <c r="I310" s="539"/>
      <c r="J310" s="1"/>
      <c r="K310" s="539"/>
      <c r="L310" s="539"/>
      <c r="M310" s="1"/>
      <c r="N310" s="26"/>
      <c r="O310" s="26"/>
      <c r="P310" s="26"/>
      <c r="Q310" s="539"/>
      <c r="R310" s="539"/>
    </row>
    <row r="311" spans="8:18" s="20" customFormat="1">
      <c r="H311" s="539"/>
      <c r="I311" s="539"/>
      <c r="J311" s="1"/>
      <c r="K311" s="539"/>
      <c r="L311" s="539"/>
      <c r="M311" s="1"/>
      <c r="N311" s="26"/>
      <c r="O311" s="26"/>
      <c r="P311" s="26"/>
      <c r="Q311" s="539"/>
      <c r="R311" s="539"/>
    </row>
    <row r="312" spans="8:18" s="20" customFormat="1">
      <c r="H312" s="539"/>
      <c r="I312" s="539"/>
      <c r="J312" s="1"/>
      <c r="K312" s="539"/>
      <c r="L312" s="539"/>
      <c r="M312" s="1"/>
      <c r="N312" s="26"/>
      <c r="O312" s="26"/>
      <c r="P312" s="26"/>
      <c r="Q312" s="539"/>
      <c r="R312" s="539"/>
    </row>
    <row r="313" spans="8:18" s="20" customFormat="1">
      <c r="H313" s="539"/>
      <c r="I313" s="539"/>
      <c r="J313" s="1"/>
      <c r="K313" s="539"/>
      <c r="L313" s="539"/>
      <c r="M313" s="1"/>
      <c r="N313" s="26"/>
      <c r="O313" s="26"/>
      <c r="P313" s="26"/>
      <c r="Q313" s="539"/>
      <c r="R313" s="539"/>
    </row>
    <row r="314" spans="8:18" s="20" customFormat="1">
      <c r="H314" s="539"/>
      <c r="I314" s="539"/>
      <c r="J314" s="1"/>
      <c r="K314" s="539"/>
      <c r="L314" s="539"/>
      <c r="M314" s="1"/>
      <c r="N314" s="26"/>
      <c r="O314" s="26"/>
      <c r="P314" s="26"/>
      <c r="Q314" s="539"/>
      <c r="R314" s="539"/>
    </row>
    <row r="315" spans="8:18" s="20" customFormat="1">
      <c r="H315" s="539"/>
      <c r="I315" s="539"/>
      <c r="J315" s="1"/>
      <c r="K315" s="539"/>
      <c r="L315" s="539"/>
      <c r="M315" s="1"/>
      <c r="N315" s="26"/>
      <c r="O315" s="26"/>
      <c r="P315" s="26"/>
      <c r="Q315" s="539"/>
      <c r="R315" s="539"/>
    </row>
    <row r="316" spans="8:18" s="20" customFormat="1">
      <c r="H316" s="539"/>
      <c r="I316" s="539"/>
      <c r="J316" s="1"/>
      <c r="K316" s="539"/>
      <c r="L316" s="539"/>
      <c r="M316" s="1"/>
      <c r="N316" s="26"/>
      <c r="O316" s="26"/>
      <c r="P316" s="26"/>
      <c r="Q316" s="539"/>
      <c r="R316" s="539"/>
    </row>
    <row r="317" spans="8:18" s="20" customFormat="1">
      <c r="H317" s="539"/>
      <c r="I317" s="539"/>
      <c r="J317" s="1"/>
      <c r="K317" s="539"/>
      <c r="L317" s="539"/>
      <c r="M317" s="1"/>
      <c r="N317" s="26"/>
      <c r="O317" s="26"/>
      <c r="P317" s="26"/>
      <c r="Q317" s="539"/>
      <c r="R317" s="539"/>
    </row>
    <row r="318" spans="8:18" s="20" customFormat="1">
      <c r="H318" s="539"/>
      <c r="I318" s="539"/>
      <c r="J318" s="1"/>
      <c r="K318" s="539"/>
      <c r="L318" s="539"/>
      <c r="M318" s="1"/>
      <c r="N318" s="26"/>
      <c r="O318" s="26"/>
      <c r="P318" s="26"/>
      <c r="Q318" s="539"/>
      <c r="R318" s="539"/>
    </row>
    <row r="319" spans="8:18" s="20" customFormat="1">
      <c r="H319" s="539"/>
      <c r="I319" s="539"/>
      <c r="J319" s="1"/>
      <c r="K319" s="539"/>
      <c r="L319" s="539"/>
      <c r="M319" s="1"/>
      <c r="N319" s="26"/>
      <c r="O319" s="26"/>
      <c r="P319" s="26"/>
      <c r="Q319" s="539"/>
      <c r="R319" s="539"/>
    </row>
    <row r="320" spans="8:18" s="20" customFormat="1">
      <c r="H320" s="539"/>
      <c r="I320" s="539"/>
      <c r="J320" s="1"/>
      <c r="K320" s="539"/>
      <c r="L320" s="539"/>
      <c r="M320" s="1"/>
      <c r="N320" s="26"/>
      <c r="O320" s="26"/>
      <c r="P320" s="26"/>
      <c r="Q320" s="539"/>
      <c r="R320" s="539"/>
    </row>
    <row r="321" spans="8:18" s="20" customFormat="1">
      <c r="H321" s="539"/>
      <c r="I321" s="539"/>
      <c r="J321" s="1"/>
      <c r="K321" s="539"/>
      <c r="L321" s="539"/>
      <c r="M321" s="1"/>
      <c r="N321" s="26"/>
      <c r="O321" s="26"/>
      <c r="P321" s="26"/>
      <c r="Q321" s="539"/>
      <c r="R321" s="539"/>
    </row>
    <row r="322" spans="8:18" s="20" customFormat="1">
      <c r="H322" s="539"/>
      <c r="I322" s="539"/>
      <c r="J322" s="1"/>
      <c r="K322" s="539"/>
      <c r="L322" s="539"/>
      <c r="M322" s="1"/>
      <c r="N322" s="26"/>
      <c r="O322" s="26"/>
      <c r="P322" s="26"/>
      <c r="Q322" s="539"/>
      <c r="R322" s="539"/>
    </row>
    <row r="323" spans="8:18" s="20" customFormat="1">
      <c r="H323" s="539"/>
      <c r="I323" s="539"/>
      <c r="J323" s="1"/>
      <c r="K323" s="539"/>
      <c r="L323" s="539"/>
      <c r="M323" s="1"/>
      <c r="N323" s="26"/>
      <c r="O323" s="26"/>
      <c r="P323" s="26"/>
      <c r="Q323" s="539"/>
      <c r="R323" s="539"/>
    </row>
    <row r="324" spans="8:18" s="20" customFormat="1">
      <c r="H324" s="539"/>
      <c r="I324" s="539"/>
      <c r="J324" s="1"/>
      <c r="K324" s="539"/>
      <c r="L324" s="539"/>
      <c r="M324" s="1"/>
      <c r="N324" s="26"/>
      <c r="O324" s="26"/>
      <c r="P324" s="26"/>
      <c r="Q324" s="539"/>
      <c r="R324" s="539"/>
    </row>
    <row r="325" spans="8:18" s="20" customFormat="1">
      <c r="H325" s="539"/>
      <c r="I325" s="539"/>
      <c r="J325" s="1"/>
      <c r="K325" s="539"/>
      <c r="L325" s="539"/>
      <c r="M325" s="1"/>
      <c r="N325" s="26"/>
      <c r="O325" s="26"/>
      <c r="P325" s="26"/>
      <c r="Q325" s="539"/>
      <c r="R325" s="539"/>
    </row>
    <row r="326" spans="8:18" s="20" customFormat="1">
      <c r="H326" s="539"/>
      <c r="I326" s="539"/>
      <c r="J326" s="1"/>
      <c r="K326" s="539"/>
      <c r="L326" s="539"/>
      <c r="M326" s="1"/>
      <c r="N326" s="26"/>
      <c r="O326" s="26"/>
      <c r="P326" s="26"/>
      <c r="Q326" s="539"/>
      <c r="R326" s="539"/>
    </row>
    <row r="327" spans="8:18" s="20" customFormat="1">
      <c r="H327" s="539"/>
      <c r="I327" s="539"/>
      <c r="J327" s="1"/>
      <c r="K327" s="539"/>
      <c r="L327" s="539"/>
      <c r="M327" s="1"/>
      <c r="N327" s="26"/>
      <c r="O327" s="26"/>
      <c r="P327" s="26"/>
      <c r="Q327" s="539"/>
      <c r="R327" s="539"/>
    </row>
    <row r="328" spans="8:18" s="20" customFormat="1">
      <c r="H328" s="539"/>
      <c r="I328" s="539"/>
      <c r="J328" s="1"/>
      <c r="K328" s="539"/>
      <c r="L328" s="539"/>
      <c r="M328" s="1"/>
      <c r="N328" s="26"/>
      <c r="O328" s="26"/>
      <c r="P328" s="26"/>
      <c r="Q328" s="539"/>
      <c r="R328" s="539"/>
    </row>
    <row r="329" spans="8:18" s="20" customFormat="1">
      <c r="H329" s="539"/>
      <c r="I329" s="539"/>
      <c r="J329" s="1"/>
      <c r="K329" s="539"/>
      <c r="L329" s="539"/>
      <c r="M329" s="1"/>
      <c r="N329" s="26"/>
      <c r="O329" s="26"/>
      <c r="P329" s="26"/>
      <c r="Q329" s="539"/>
      <c r="R329" s="539"/>
    </row>
    <row r="330" spans="8:18" s="20" customFormat="1">
      <c r="H330" s="539"/>
      <c r="I330" s="539"/>
      <c r="J330" s="1"/>
      <c r="K330" s="539"/>
      <c r="L330" s="539"/>
      <c r="M330" s="1"/>
      <c r="N330" s="26"/>
      <c r="O330" s="26"/>
      <c r="P330" s="26"/>
      <c r="Q330" s="539"/>
      <c r="R330" s="539"/>
    </row>
    <row r="331" spans="8:18" s="20" customFormat="1">
      <c r="H331" s="539"/>
      <c r="I331" s="539"/>
      <c r="J331" s="1"/>
      <c r="K331" s="539"/>
      <c r="L331" s="539"/>
      <c r="M331" s="1"/>
      <c r="N331" s="26"/>
      <c r="O331" s="26"/>
      <c r="P331" s="26"/>
      <c r="Q331" s="539"/>
      <c r="R331" s="539"/>
    </row>
    <row r="332" spans="8:18" s="20" customFormat="1">
      <c r="H332" s="539"/>
      <c r="I332" s="539"/>
      <c r="J332" s="1"/>
      <c r="K332" s="539"/>
      <c r="L332" s="539"/>
      <c r="M332" s="1"/>
      <c r="N332" s="26"/>
      <c r="O332" s="26"/>
      <c r="P332" s="26"/>
      <c r="Q332" s="539"/>
      <c r="R332" s="539"/>
    </row>
    <row r="333" spans="8:18" s="20" customFormat="1">
      <c r="H333" s="539"/>
      <c r="I333" s="539"/>
      <c r="J333" s="1"/>
      <c r="K333" s="539"/>
      <c r="L333" s="539"/>
      <c r="M333" s="1"/>
      <c r="N333" s="26"/>
      <c r="O333" s="26"/>
      <c r="P333" s="26"/>
      <c r="Q333" s="539"/>
      <c r="R333" s="539"/>
    </row>
    <row r="334" spans="8:18" s="20" customFormat="1">
      <c r="H334" s="539"/>
      <c r="I334" s="539"/>
      <c r="J334" s="1"/>
      <c r="K334" s="539"/>
      <c r="L334" s="539"/>
      <c r="M334" s="1"/>
      <c r="N334" s="26"/>
      <c r="O334" s="26"/>
      <c r="P334" s="26"/>
      <c r="Q334" s="539"/>
      <c r="R334" s="539"/>
    </row>
    <row r="335" spans="8:18" s="20" customFormat="1">
      <c r="H335" s="539"/>
      <c r="I335" s="539"/>
      <c r="J335" s="1"/>
      <c r="K335" s="539"/>
      <c r="L335" s="539"/>
      <c r="M335" s="1"/>
      <c r="N335" s="26"/>
      <c r="O335" s="26"/>
      <c r="P335" s="26"/>
      <c r="Q335" s="539"/>
      <c r="R335" s="539"/>
    </row>
    <row r="336" spans="8:18" s="20" customFormat="1">
      <c r="H336" s="539"/>
      <c r="I336" s="539"/>
      <c r="J336" s="1"/>
      <c r="K336" s="539"/>
      <c r="L336" s="539"/>
      <c r="M336" s="1"/>
      <c r="N336" s="26"/>
      <c r="O336" s="26"/>
      <c r="P336" s="26"/>
      <c r="Q336" s="539"/>
      <c r="R336" s="539"/>
    </row>
    <row r="337" spans="8:18" s="20" customFormat="1">
      <c r="H337" s="539"/>
      <c r="I337" s="539"/>
      <c r="J337" s="1"/>
      <c r="K337" s="539"/>
      <c r="L337" s="539"/>
      <c r="M337" s="1"/>
      <c r="N337" s="26"/>
      <c r="O337" s="26"/>
      <c r="P337" s="26"/>
      <c r="Q337" s="539"/>
      <c r="R337" s="539"/>
    </row>
    <row r="338" spans="8:18" s="20" customFormat="1">
      <c r="H338" s="539"/>
      <c r="I338" s="539"/>
      <c r="J338" s="1"/>
      <c r="K338" s="539"/>
      <c r="L338" s="539"/>
      <c r="M338" s="1"/>
      <c r="N338" s="26"/>
      <c r="O338" s="26"/>
      <c r="P338" s="26"/>
      <c r="Q338" s="539"/>
      <c r="R338" s="539"/>
    </row>
    <row r="339" spans="8:18" s="20" customFormat="1">
      <c r="H339" s="539"/>
      <c r="I339" s="539"/>
      <c r="J339" s="1"/>
      <c r="K339" s="539"/>
      <c r="L339" s="539"/>
      <c r="M339" s="1"/>
      <c r="N339" s="26"/>
      <c r="O339" s="26"/>
      <c r="P339" s="26"/>
      <c r="Q339" s="539"/>
      <c r="R339" s="539"/>
    </row>
    <row r="340" spans="8:18" s="20" customFormat="1">
      <c r="H340" s="539"/>
      <c r="I340" s="539"/>
      <c r="J340" s="1"/>
      <c r="K340" s="539"/>
      <c r="L340" s="539"/>
      <c r="M340" s="1"/>
      <c r="N340" s="26"/>
      <c r="O340" s="26"/>
      <c r="P340" s="26"/>
      <c r="Q340" s="539"/>
      <c r="R340" s="539"/>
    </row>
    <row r="341" spans="8:18" s="20" customFormat="1">
      <c r="H341" s="539"/>
      <c r="I341" s="539"/>
      <c r="J341" s="1"/>
      <c r="K341" s="539"/>
      <c r="L341" s="539"/>
      <c r="M341" s="1"/>
      <c r="N341" s="26"/>
      <c r="O341" s="26"/>
      <c r="P341" s="26"/>
      <c r="Q341" s="539"/>
      <c r="R341" s="539"/>
    </row>
    <row r="342" spans="8:18" s="20" customFormat="1">
      <c r="H342" s="539"/>
      <c r="I342" s="539"/>
      <c r="J342" s="1"/>
      <c r="K342" s="539"/>
      <c r="L342" s="539"/>
      <c r="M342" s="1"/>
      <c r="N342" s="26"/>
      <c r="O342" s="26"/>
      <c r="P342" s="26"/>
      <c r="Q342" s="539"/>
      <c r="R342" s="539"/>
    </row>
    <row r="343" spans="8:18" s="20" customFormat="1">
      <c r="H343" s="539"/>
      <c r="I343" s="539"/>
      <c r="J343" s="1"/>
      <c r="K343" s="539"/>
      <c r="L343" s="539"/>
      <c r="M343" s="1"/>
      <c r="N343" s="26"/>
      <c r="O343" s="26"/>
      <c r="P343" s="26"/>
      <c r="Q343" s="539"/>
      <c r="R343" s="539"/>
    </row>
    <row r="344" spans="8:18" s="20" customFormat="1">
      <c r="H344" s="539"/>
      <c r="I344" s="539"/>
      <c r="J344" s="1"/>
      <c r="K344" s="539"/>
      <c r="L344" s="539"/>
      <c r="M344" s="1"/>
      <c r="N344" s="26"/>
      <c r="O344" s="26"/>
      <c r="P344" s="26"/>
      <c r="Q344" s="539"/>
      <c r="R344" s="539"/>
    </row>
    <row r="345" spans="8:18" s="20" customFormat="1">
      <c r="H345" s="539"/>
      <c r="I345" s="539"/>
      <c r="J345" s="1"/>
      <c r="K345" s="539"/>
      <c r="L345" s="539"/>
      <c r="M345" s="1"/>
      <c r="N345" s="26"/>
      <c r="O345" s="26"/>
      <c r="P345" s="26"/>
      <c r="Q345" s="539"/>
      <c r="R345" s="539"/>
    </row>
    <row r="346" spans="8:18" s="20" customFormat="1">
      <c r="H346" s="539"/>
      <c r="I346" s="539"/>
      <c r="J346" s="1"/>
      <c r="K346" s="539"/>
      <c r="L346" s="539"/>
      <c r="M346" s="1"/>
      <c r="N346" s="26"/>
      <c r="O346" s="26"/>
      <c r="P346" s="26"/>
      <c r="Q346" s="539"/>
      <c r="R346" s="539"/>
    </row>
    <row r="347" spans="8:18" s="20" customFormat="1">
      <c r="H347" s="539"/>
      <c r="I347" s="539"/>
      <c r="J347" s="1"/>
      <c r="K347" s="539"/>
      <c r="L347" s="539"/>
      <c r="M347" s="1"/>
      <c r="N347" s="26"/>
      <c r="O347" s="26"/>
      <c r="P347" s="26"/>
      <c r="Q347" s="539"/>
      <c r="R347" s="539"/>
    </row>
    <row r="348" spans="8:18" s="20" customFormat="1">
      <c r="H348" s="539"/>
      <c r="I348" s="539"/>
      <c r="J348" s="1"/>
      <c r="K348" s="539"/>
      <c r="L348" s="539"/>
      <c r="M348" s="1"/>
      <c r="N348" s="26"/>
      <c r="O348" s="26"/>
      <c r="P348" s="26"/>
      <c r="Q348" s="539"/>
      <c r="R348" s="539"/>
    </row>
    <row r="349" spans="8:18" s="20" customFormat="1">
      <c r="H349" s="539"/>
      <c r="I349" s="539"/>
      <c r="J349" s="1"/>
      <c r="K349" s="539"/>
      <c r="L349" s="539"/>
      <c r="M349" s="1"/>
      <c r="N349" s="26"/>
      <c r="O349" s="26"/>
      <c r="P349" s="26"/>
      <c r="Q349" s="539"/>
      <c r="R349" s="539"/>
    </row>
    <row r="350" spans="8:18" s="20" customFormat="1">
      <c r="H350" s="539"/>
      <c r="I350" s="539"/>
      <c r="J350" s="1"/>
      <c r="K350" s="539"/>
      <c r="L350" s="539"/>
      <c r="M350" s="1"/>
      <c r="N350" s="26"/>
      <c r="O350" s="26"/>
      <c r="P350" s="26"/>
      <c r="Q350" s="539"/>
      <c r="R350" s="539"/>
    </row>
    <row r="351" spans="8:18" s="20" customFormat="1">
      <c r="H351" s="539"/>
      <c r="I351" s="539"/>
      <c r="J351" s="1"/>
      <c r="K351" s="539"/>
      <c r="L351" s="539"/>
      <c r="M351" s="1"/>
      <c r="N351" s="26"/>
      <c r="O351" s="26"/>
      <c r="P351" s="26"/>
      <c r="Q351" s="539"/>
      <c r="R351" s="539"/>
    </row>
    <row r="352" spans="8:18" s="20" customFormat="1">
      <c r="H352" s="539"/>
      <c r="I352" s="539"/>
      <c r="J352" s="1"/>
      <c r="K352" s="539"/>
      <c r="L352" s="539"/>
      <c r="M352" s="1"/>
      <c r="N352" s="26"/>
      <c r="O352" s="26"/>
      <c r="P352" s="26"/>
      <c r="Q352" s="539"/>
      <c r="R352" s="539"/>
    </row>
    <row r="353" spans="8:18" s="20" customFormat="1">
      <c r="H353" s="539"/>
      <c r="I353" s="539"/>
      <c r="J353" s="1"/>
      <c r="K353" s="539"/>
      <c r="L353" s="539"/>
      <c r="M353" s="1"/>
      <c r="N353" s="26"/>
      <c r="O353" s="26"/>
      <c r="P353" s="26"/>
      <c r="Q353" s="539"/>
      <c r="R353" s="539"/>
    </row>
    <row r="354" spans="8:18" s="20" customFormat="1">
      <c r="H354" s="539"/>
      <c r="I354" s="539"/>
      <c r="J354" s="1"/>
      <c r="K354" s="539"/>
      <c r="L354" s="539"/>
      <c r="M354" s="1"/>
      <c r="N354" s="26"/>
      <c r="O354" s="26"/>
      <c r="P354" s="26"/>
      <c r="Q354" s="539"/>
      <c r="R354" s="539"/>
    </row>
    <row r="355" spans="8:18" s="20" customFormat="1">
      <c r="H355" s="539"/>
      <c r="I355" s="539"/>
      <c r="J355" s="1"/>
      <c r="K355" s="539"/>
      <c r="L355" s="539"/>
      <c r="M355" s="1"/>
      <c r="N355" s="26"/>
      <c r="O355" s="26"/>
      <c r="P355" s="26"/>
      <c r="Q355" s="539"/>
      <c r="R355" s="539"/>
    </row>
    <row r="356" spans="8:18" s="20" customFormat="1">
      <c r="H356" s="539"/>
      <c r="I356" s="539"/>
      <c r="J356" s="1"/>
      <c r="K356" s="539"/>
      <c r="L356" s="539"/>
      <c r="M356" s="1"/>
      <c r="N356" s="26"/>
      <c r="O356" s="26"/>
      <c r="P356" s="26"/>
      <c r="Q356" s="539"/>
      <c r="R356" s="539"/>
    </row>
    <row r="357" spans="8:18" s="20" customFormat="1">
      <c r="H357" s="539"/>
      <c r="I357" s="539"/>
      <c r="J357" s="1"/>
      <c r="K357" s="539"/>
      <c r="L357" s="539"/>
      <c r="M357" s="1"/>
      <c r="N357" s="26"/>
      <c r="O357" s="26"/>
      <c r="P357" s="26"/>
      <c r="Q357" s="539"/>
      <c r="R357" s="539"/>
    </row>
    <row r="358" spans="8:18" s="20" customFormat="1">
      <c r="H358" s="539"/>
      <c r="I358" s="539"/>
      <c r="J358" s="1"/>
      <c r="K358" s="539"/>
      <c r="L358" s="539"/>
      <c r="M358" s="1"/>
      <c r="N358" s="26"/>
      <c r="O358" s="26"/>
      <c r="P358" s="26"/>
      <c r="Q358" s="539"/>
      <c r="R358" s="539"/>
    </row>
    <row r="359" spans="8:18" s="20" customFormat="1">
      <c r="H359" s="539"/>
      <c r="I359" s="539"/>
      <c r="J359" s="1"/>
      <c r="K359" s="539"/>
      <c r="L359" s="539"/>
      <c r="M359" s="1"/>
      <c r="N359" s="26"/>
      <c r="O359" s="26"/>
      <c r="P359" s="26"/>
      <c r="Q359" s="539"/>
      <c r="R359" s="539"/>
    </row>
    <row r="360" spans="8:18" s="20" customFormat="1">
      <c r="H360" s="539"/>
      <c r="I360" s="539"/>
      <c r="J360" s="1"/>
      <c r="K360" s="539"/>
      <c r="L360" s="539"/>
      <c r="M360" s="1"/>
      <c r="N360" s="26"/>
      <c r="O360" s="26"/>
      <c r="P360" s="26"/>
      <c r="Q360" s="539"/>
      <c r="R360" s="539"/>
    </row>
    <row r="361" spans="8:18" s="20" customFormat="1">
      <c r="H361" s="539"/>
      <c r="I361" s="539"/>
      <c r="J361" s="1"/>
      <c r="K361" s="539"/>
      <c r="L361" s="539"/>
      <c r="M361" s="1"/>
      <c r="N361" s="26"/>
      <c r="O361" s="26"/>
      <c r="P361" s="26"/>
      <c r="Q361" s="539"/>
      <c r="R361" s="539"/>
    </row>
    <row r="362" spans="8:18" s="20" customFormat="1">
      <c r="H362" s="539"/>
      <c r="I362" s="539"/>
      <c r="J362" s="1"/>
      <c r="K362" s="539"/>
      <c r="L362" s="539"/>
      <c r="M362" s="1"/>
      <c r="N362" s="26"/>
      <c r="O362" s="26"/>
      <c r="P362" s="26"/>
      <c r="Q362" s="539"/>
      <c r="R362" s="539"/>
    </row>
    <row r="363" spans="8:18" s="20" customFormat="1">
      <c r="H363" s="539"/>
      <c r="I363" s="539"/>
      <c r="J363" s="1"/>
      <c r="K363" s="539"/>
      <c r="L363" s="539"/>
      <c r="M363" s="1"/>
      <c r="N363" s="26"/>
      <c r="O363" s="26"/>
      <c r="P363" s="26"/>
      <c r="Q363" s="539"/>
      <c r="R363" s="539"/>
    </row>
    <row r="364" spans="8:18" s="20" customFormat="1">
      <c r="H364" s="539"/>
      <c r="I364" s="539"/>
      <c r="J364" s="1"/>
      <c r="K364" s="539"/>
      <c r="L364" s="539"/>
      <c r="M364" s="1"/>
      <c r="N364" s="26"/>
      <c r="O364" s="26"/>
      <c r="P364" s="26"/>
      <c r="Q364" s="539"/>
      <c r="R364" s="539"/>
    </row>
    <row r="365" spans="8:18" s="20" customFormat="1">
      <c r="H365" s="539"/>
      <c r="I365" s="539"/>
      <c r="J365" s="1"/>
      <c r="K365" s="539"/>
      <c r="L365" s="539"/>
      <c r="M365" s="1"/>
      <c r="N365" s="26"/>
      <c r="O365" s="26"/>
      <c r="P365" s="26"/>
      <c r="Q365" s="539"/>
      <c r="R365" s="539"/>
    </row>
    <row r="366" spans="8:18" s="20" customFormat="1">
      <c r="H366" s="539"/>
      <c r="I366" s="539"/>
      <c r="J366" s="1"/>
      <c r="K366" s="539"/>
      <c r="L366" s="539"/>
      <c r="M366" s="1"/>
      <c r="N366" s="26"/>
      <c r="O366" s="26"/>
      <c r="P366" s="26"/>
      <c r="Q366" s="539"/>
      <c r="R366" s="539"/>
    </row>
    <row r="367" spans="8:18" s="20" customFormat="1">
      <c r="H367" s="539"/>
      <c r="I367" s="539"/>
      <c r="J367" s="1"/>
      <c r="K367" s="539"/>
      <c r="L367" s="539"/>
      <c r="M367" s="1"/>
      <c r="N367" s="26"/>
      <c r="O367" s="26"/>
      <c r="P367" s="26"/>
      <c r="Q367" s="539"/>
      <c r="R367" s="539"/>
    </row>
    <row r="368" spans="8:18" s="20" customFormat="1">
      <c r="H368" s="539"/>
      <c r="I368" s="539"/>
      <c r="J368" s="1"/>
      <c r="K368" s="539"/>
      <c r="L368" s="539"/>
      <c r="M368" s="1"/>
      <c r="N368" s="26"/>
      <c r="O368" s="26"/>
      <c r="P368" s="26"/>
      <c r="Q368" s="539"/>
      <c r="R368" s="539"/>
    </row>
    <row r="369" spans="8:18" s="20" customFormat="1">
      <c r="H369" s="539"/>
      <c r="I369" s="539"/>
      <c r="J369" s="1"/>
      <c r="K369" s="539"/>
      <c r="L369" s="539"/>
      <c r="M369" s="1"/>
      <c r="N369" s="26"/>
      <c r="O369" s="26"/>
      <c r="P369" s="26"/>
      <c r="Q369" s="539"/>
      <c r="R369" s="539"/>
    </row>
    <row r="370" spans="8:18" s="20" customFormat="1">
      <c r="H370" s="539"/>
      <c r="I370" s="539"/>
      <c r="J370" s="1"/>
      <c r="K370" s="539"/>
      <c r="L370" s="539"/>
      <c r="M370" s="1"/>
      <c r="N370" s="26"/>
      <c r="O370" s="26"/>
      <c r="P370" s="26"/>
      <c r="Q370" s="539"/>
      <c r="R370" s="539"/>
    </row>
    <row r="371" spans="8:18" s="20" customFormat="1">
      <c r="H371" s="539"/>
      <c r="I371" s="539"/>
      <c r="J371" s="1"/>
      <c r="K371" s="539"/>
      <c r="L371" s="539"/>
      <c r="M371" s="1"/>
      <c r="N371" s="26"/>
      <c r="O371" s="26"/>
      <c r="P371" s="26"/>
      <c r="Q371" s="539"/>
      <c r="R371" s="539"/>
    </row>
    <row r="372" spans="8:18" s="20" customFormat="1">
      <c r="H372" s="539"/>
      <c r="I372" s="539"/>
      <c r="J372" s="1"/>
      <c r="K372" s="539"/>
      <c r="L372" s="539"/>
      <c r="M372" s="1"/>
      <c r="N372" s="26"/>
      <c r="O372" s="26"/>
      <c r="P372" s="26"/>
      <c r="Q372" s="539"/>
      <c r="R372" s="539"/>
    </row>
    <row r="373" spans="8:18" s="20" customFormat="1">
      <c r="H373" s="539"/>
      <c r="I373" s="539"/>
      <c r="J373" s="1"/>
      <c r="K373" s="539"/>
      <c r="L373" s="539"/>
      <c r="M373" s="1"/>
      <c r="N373" s="26"/>
      <c r="O373" s="26"/>
      <c r="P373" s="26"/>
      <c r="Q373" s="539"/>
      <c r="R373" s="539"/>
    </row>
    <row r="374" spans="8:18" s="20" customFormat="1">
      <c r="H374" s="539"/>
      <c r="I374" s="539"/>
      <c r="J374" s="1"/>
      <c r="K374" s="539"/>
      <c r="L374" s="539"/>
      <c r="M374" s="1"/>
      <c r="N374" s="26"/>
      <c r="O374" s="26"/>
      <c r="P374" s="26"/>
      <c r="Q374" s="539"/>
      <c r="R374" s="539"/>
    </row>
    <row r="375" spans="8:18" s="20" customFormat="1">
      <c r="H375" s="539"/>
      <c r="I375" s="539"/>
      <c r="J375" s="1"/>
      <c r="K375" s="539"/>
      <c r="L375" s="539"/>
      <c r="M375" s="1"/>
      <c r="N375" s="26"/>
      <c r="O375" s="26"/>
      <c r="P375" s="26"/>
      <c r="Q375" s="539"/>
      <c r="R375" s="539"/>
    </row>
    <row r="376" spans="8:18" s="20" customFormat="1">
      <c r="H376" s="539"/>
      <c r="I376" s="539"/>
      <c r="J376" s="1"/>
      <c r="K376" s="539"/>
      <c r="L376" s="539"/>
      <c r="M376" s="1"/>
      <c r="N376" s="26"/>
      <c r="O376" s="26"/>
      <c r="P376" s="26"/>
      <c r="Q376" s="539"/>
      <c r="R376" s="539"/>
    </row>
    <row r="377" spans="8:18" s="20" customFormat="1">
      <c r="H377" s="539"/>
      <c r="I377" s="539"/>
      <c r="J377" s="1"/>
      <c r="K377" s="539"/>
      <c r="L377" s="539"/>
      <c r="M377" s="1"/>
      <c r="N377" s="26"/>
      <c r="O377" s="26"/>
      <c r="P377" s="26"/>
      <c r="Q377" s="539"/>
      <c r="R377" s="539"/>
    </row>
    <row r="378" spans="8:18" s="20" customFormat="1">
      <c r="H378" s="539"/>
      <c r="I378" s="539"/>
      <c r="J378" s="1"/>
      <c r="K378" s="539"/>
      <c r="L378" s="539"/>
      <c r="M378" s="1"/>
      <c r="N378" s="26"/>
      <c r="O378" s="26"/>
      <c r="P378" s="26"/>
      <c r="Q378" s="539"/>
      <c r="R378" s="539"/>
    </row>
    <row r="379" spans="8:18" s="20" customFormat="1">
      <c r="H379" s="539"/>
      <c r="I379" s="539"/>
      <c r="J379" s="1"/>
      <c r="K379" s="539"/>
      <c r="L379" s="539"/>
      <c r="M379" s="1"/>
      <c r="N379" s="26"/>
      <c r="O379" s="26"/>
      <c r="P379" s="26"/>
      <c r="Q379" s="539"/>
      <c r="R379" s="539"/>
    </row>
    <row r="380" spans="8:18" s="20" customFormat="1">
      <c r="H380" s="539"/>
      <c r="I380" s="539"/>
      <c r="J380" s="1"/>
      <c r="K380" s="539"/>
      <c r="L380" s="539"/>
      <c r="M380" s="1"/>
      <c r="N380" s="26"/>
      <c r="O380" s="26"/>
      <c r="P380" s="26"/>
      <c r="Q380" s="539"/>
      <c r="R380" s="539"/>
    </row>
    <row r="381" spans="8:18" s="20" customFormat="1">
      <c r="H381" s="539"/>
      <c r="I381" s="539"/>
      <c r="J381" s="1"/>
      <c r="K381" s="539"/>
      <c r="L381" s="539"/>
      <c r="M381" s="1"/>
      <c r="N381" s="26"/>
      <c r="O381" s="26"/>
      <c r="P381" s="26"/>
      <c r="Q381" s="539"/>
      <c r="R381" s="539"/>
    </row>
    <row r="382" spans="8:18" s="20" customFormat="1">
      <c r="H382" s="539"/>
      <c r="I382" s="539"/>
      <c r="J382" s="1"/>
      <c r="K382" s="539"/>
      <c r="L382" s="539"/>
      <c r="M382" s="1"/>
      <c r="N382" s="26"/>
      <c r="O382" s="26"/>
      <c r="P382" s="26"/>
      <c r="Q382" s="539"/>
      <c r="R382" s="539"/>
    </row>
    <row r="383" spans="8:18" s="20" customFormat="1">
      <c r="H383" s="539"/>
      <c r="I383" s="539"/>
      <c r="J383" s="1"/>
      <c r="K383" s="539"/>
      <c r="L383" s="539"/>
      <c r="M383" s="1"/>
      <c r="N383" s="26"/>
      <c r="O383" s="26"/>
      <c r="P383" s="26"/>
      <c r="Q383" s="539"/>
      <c r="R383" s="539"/>
    </row>
    <row r="384" spans="8:18" s="20" customFormat="1">
      <c r="H384" s="539"/>
      <c r="I384" s="539"/>
      <c r="J384" s="1"/>
      <c r="K384" s="539"/>
      <c r="L384" s="539"/>
      <c r="M384" s="1"/>
      <c r="N384" s="26"/>
      <c r="O384" s="26"/>
      <c r="P384" s="26"/>
      <c r="Q384" s="539"/>
      <c r="R384" s="539"/>
    </row>
    <row r="385" spans="8:18" s="20" customFormat="1">
      <c r="H385" s="539"/>
      <c r="I385" s="539"/>
      <c r="J385" s="1"/>
      <c r="K385" s="539"/>
      <c r="L385" s="539"/>
      <c r="M385" s="1"/>
      <c r="N385" s="26"/>
      <c r="O385" s="26"/>
      <c r="P385" s="26"/>
      <c r="Q385" s="539"/>
      <c r="R385" s="539"/>
    </row>
    <row r="386" spans="8:18" s="20" customFormat="1">
      <c r="H386" s="539"/>
      <c r="I386" s="539"/>
      <c r="J386" s="1"/>
      <c r="K386" s="539"/>
      <c r="L386" s="539"/>
      <c r="M386" s="1"/>
      <c r="N386" s="26"/>
      <c r="O386" s="26"/>
      <c r="P386" s="26"/>
      <c r="Q386" s="539"/>
      <c r="R386" s="539"/>
    </row>
    <row r="387" spans="8:18" s="20" customFormat="1">
      <c r="H387" s="539"/>
      <c r="I387" s="539"/>
      <c r="J387" s="1"/>
      <c r="K387" s="539"/>
      <c r="L387" s="539"/>
      <c r="M387" s="1"/>
      <c r="N387" s="26"/>
      <c r="O387" s="26"/>
      <c r="P387" s="26"/>
      <c r="Q387" s="539"/>
      <c r="R387" s="539"/>
    </row>
    <row r="388" spans="8:18" s="20" customFormat="1">
      <c r="H388" s="539"/>
      <c r="I388" s="539"/>
      <c r="J388" s="1"/>
      <c r="K388" s="539"/>
      <c r="L388" s="539"/>
      <c r="M388" s="1"/>
      <c r="N388" s="26"/>
      <c r="O388" s="26"/>
      <c r="P388" s="26"/>
      <c r="Q388" s="539"/>
      <c r="R388" s="539"/>
    </row>
    <row r="389" spans="8:18" s="20" customFormat="1">
      <c r="H389" s="539"/>
      <c r="I389" s="539"/>
      <c r="J389" s="1"/>
      <c r="K389" s="539"/>
      <c r="L389" s="539"/>
      <c r="M389" s="1"/>
      <c r="N389" s="26"/>
      <c r="O389" s="26"/>
      <c r="P389" s="26"/>
      <c r="Q389" s="539"/>
      <c r="R389" s="539"/>
    </row>
    <row r="390" spans="8:18" s="20" customFormat="1">
      <c r="H390" s="539"/>
      <c r="I390" s="539"/>
      <c r="J390" s="1"/>
      <c r="K390" s="539"/>
      <c r="L390" s="539"/>
      <c r="M390" s="1"/>
      <c r="N390" s="26"/>
      <c r="O390" s="26"/>
      <c r="P390" s="26"/>
      <c r="Q390" s="539"/>
      <c r="R390" s="539"/>
    </row>
    <row r="391" spans="8:18" s="20" customFormat="1">
      <c r="H391" s="539"/>
      <c r="I391" s="539"/>
      <c r="J391" s="1"/>
      <c r="K391" s="539"/>
      <c r="L391" s="539"/>
      <c r="M391" s="1"/>
      <c r="N391" s="26"/>
      <c r="O391" s="26"/>
      <c r="P391" s="26"/>
      <c r="Q391" s="539"/>
      <c r="R391" s="539"/>
    </row>
    <row r="392" spans="8:18" s="20" customFormat="1">
      <c r="H392" s="539"/>
      <c r="I392" s="539"/>
      <c r="J392" s="1"/>
      <c r="K392" s="539"/>
      <c r="L392" s="539"/>
      <c r="M392" s="1"/>
      <c r="N392" s="26"/>
      <c r="O392" s="26"/>
      <c r="P392" s="26"/>
      <c r="Q392" s="539"/>
      <c r="R392" s="539"/>
    </row>
    <row r="393" spans="8:18" s="20" customFormat="1">
      <c r="H393" s="539"/>
      <c r="I393" s="539"/>
      <c r="J393" s="1"/>
      <c r="K393" s="539"/>
      <c r="L393" s="539"/>
      <c r="M393" s="1"/>
      <c r="N393" s="26"/>
      <c r="O393" s="26"/>
      <c r="P393" s="26"/>
      <c r="Q393" s="539"/>
      <c r="R393" s="539"/>
    </row>
    <row r="394" spans="8:18" s="20" customFormat="1">
      <c r="H394" s="539"/>
      <c r="I394" s="539"/>
      <c r="J394" s="1"/>
      <c r="K394" s="539"/>
      <c r="L394" s="539"/>
      <c r="M394" s="1"/>
      <c r="N394" s="26"/>
      <c r="O394" s="26"/>
      <c r="P394" s="26"/>
      <c r="Q394" s="539"/>
      <c r="R394" s="539"/>
    </row>
    <row r="395" spans="8:18" s="20" customFormat="1">
      <c r="H395" s="539"/>
      <c r="I395" s="539"/>
      <c r="J395" s="1"/>
      <c r="K395" s="539"/>
      <c r="L395" s="539"/>
      <c r="M395" s="1"/>
      <c r="N395" s="26"/>
      <c r="O395" s="26"/>
      <c r="P395" s="26"/>
      <c r="Q395" s="539"/>
      <c r="R395" s="539"/>
    </row>
    <row r="396" spans="8:18" s="20" customFormat="1">
      <c r="H396" s="539"/>
      <c r="I396" s="539"/>
      <c r="J396" s="1"/>
      <c r="K396" s="539"/>
      <c r="L396" s="539"/>
      <c r="M396" s="1"/>
      <c r="N396" s="26"/>
      <c r="O396" s="26"/>
      <c r="P396" s="26"/>
      <c r="Q396" s="539"/>
      <c r="R396" s="539"/>
    </row>
    <row r="397" spans="8:18" s="20" customFormat="1">
      <c r="H397" s="539"/>
      <c r="I397" s="539"/>
      <c r="J397" s="1"/>
      <c r="K397" s="539"/>
      <c r="L397" s="539"/>
      <c r="M397" s="1"/>
      <c r="N397" s="26"/>
      <c r="O397" s="26"/>
      <c r="P397" s="26"/>
      <c r="Q397" s="539"/>
      <c r="R397" s="539"/>
    </row>
    <row r="398" spans="8:18" s="20" customFormat="1">
      <c r="H398" s="539"/>
      <c r="I398" s="539"/>
      <c r="J398" s="1"/>
      <c r="K398" s="539"/>
      <c r="L398" s="539"/>
      <c r="M398" s="1"/>
      <c r="N398" s="26"/>
      <c r="O398" s="26"/>
      <c r="P398" s="26"/>
      <c r="Q398" s="539"/>
      <c r="R398" s="539"/>
    </row>
    <row r="399" spans="8:18" s="20" customFormat="1">
      <c r="H399" s="539"/>
      <c r="I399" s="539"/>
      <c r="J399" s="1"/>
      <c r="K399" s="539"/>
      <c r="L399" s="539"/>
      <c r="M399" s="1"/>
      <c r="N399" s="26"/>
      <c r="O399" s="26"/>
      <c r="P399" s="26"/>
      <c r="Q399" s="539"/>
      <c r="R399" s="539"/>
    </row>
    <row r="400" spans="8:18" s="20" customFormat="1">
      <c r="H400" s="539"/>
      <c r="I400" s="539"/>
      <c r="J400" s="1"/>
      <c r="K400" s="539"/>
      <c r="L400" s="539"/>
      <c r="M400" s="1"/>
      <c r="N400" s="26"/>
      <c r="O400" s="26"/>
      <c r="P400" s="26"/>
      <c r="Q400" s="539"/>
      <c r="R400" s="539"/>
    </row>
    <row r="401" spans="8:18" s="20" customFormat="1">
      <c r="H401" s="539"/>
      <c r="I401" s="539"/>
      <c r="J401" s="1"/>
      <c r="K401" s="539"/>
      <c r="L401" s="539"/>
      <c r="M401" s="1"/>
      <c r="N401" s="26"/>
      <c r="O401" s="26"/>
      <c r="P401" s="26"/>
      <c r="Q401" s="539"/>
      <c r="R401" s="539"/>
    </row>
    <row r="402" spans="8:18" s="20" customFormat="1">
      <c r="H402" s="539"/>
      <c r="I402" s="539"/>
      <c r="J402" s="1"/>
      <c r="K402" s="539"/>
      <c r="L402" s="539"/>
      <c r="M402" s="1"/>
      <c r="N402" s="26"/>
      <c r="O402" s="26"/>
      <c r="P402" s="26"/>
      <c r="Q402" s="539"/>
      <c r="R402" s="539"/>
    </row>
    <row r="403" spans="8:18" s="20" customFormat="1">
      <c r="H403" s="539"/>
      <c r="I403" s="539"/>
      <c r="J403" s="1"/>
      <c r="K403" s="539"/>
      <c r="L403" s="539"/>
      <c r="M403" s="1"/>
      <c r="N403" s="26"/>
      <c r="O403" s="26"/>
      <c r="P403" s="26"/>
      <c r="Q403" s="539"/>
      <c r="R403" s="539"/>
    </row>
    <row r="404" spans="8:18" s="20" customFormat="1">
      <c r="H404" s="539"/>
      <c r="I404" s="539"/>
      <c r="J404" s="1"/>
      <c r="K404" s="539"/>
      <c r="L404" s="539"/>
      <c r="M404" s="1"/>
      <c r="N404" s="26"/>
      <c r="O404" s="26"/>
      <c r="P404" s="26"/>
      <c r="Q404" s="539"/>
      <c r="R404" s="539"/>
    </row>
    <row r="405" spans="8:18" s="20" customFormat="1">
      <c r="H405" s="539"/>
      <c r="I405" s="539"/>
      <c r="J405" s="1"/>
      <c r="K405" s="539"/>
      <c r="L405" s="539"/>
      <c r="M405" s="1"/>
      <c r="N405" s="26"/>
      <c r="O405" s="26"/>
      <c r="P405" s="26"/>
      <c r="Q405" s="539"/>
      <c r="R405" s="539"/>
    </row>
    <row r="406" spans="8:18" s="20" customFormat="1">
      <c r="H406" s="539"/>
      <c r="I406" s="539"/>
      <c r="J406" s="1"/>
      <c r="K406" s="539"/>
      <c r="L406" s="539"/>
      <c r="M406" s="1"/>
      <c r="N406" s="26"/>
      <c r="O406" s="26"/>
      <c r="P406" s="26"/>
      <c r="Q406" s="539"/>
      <c r="R406" s="539"/>
    </row>
    <row r="407" spans="8:18" s="20" customFormat="1">
      <c r="H407" s="539"/>
      <c r="I407" s="539"/>
      <c r="J407" s="1"/>
      <c r="K407" s="539"/>
      <c r="L407" s="539"/>
      <c r="M407" s="1"/>
      <c r="N407" s="26"/>
      <c r="O407" s="26"/>
      <c r="P407" s="26"/>
      <c r="Q407" s="539"/>
      <c r="R407" s="539"/>
    </row>
    <row r="408" spans="8:18" s="20" customFormat="1">
      <c r="H408" s="539"/>
      <c r="I408" s="539"/>
      <c r="J408" s="1"/>
      <c r="K408" s="539"/>
      <c r="L408" s="539"/>
      <c r="M408" s="1"/>
      <c r="N408" s="26"/>
      <c r="O408" s="26"/>
      <c r="P408" s="26"/>
      <c r="Q408" s="539"/>
      <c r="R408" s="539"/>
    </row>
    <row r="409" spans="8:18" s="20" customFormat="1">
      <c r="H409" s="539"/>
      <c r="I409" s="539"/>
      <c r="J409" s="1"/>
      <c r="K409" s="539"/>
      <c r="L409" s="539"/>
      <c r="M409" s="1"/>
      <c r="N409" s="26"/>
      <c r="O409" s="26"/>
      <c r="P409" s="26"/>
      <c r="Q409" s="539"/>
      <c r="R409" s="539"/>
    </row>
    <row r="410" spans="8:18" s="20" customFormat="1">
      <c r="H410" s="539"/>
      <c r="I410" s="539"/>
      <c r="J410" s="1"/>
      <c r="K410" s="539"/>
      <c r="L410" s="539"/>
      <c r="M410" s="1"/>
      <c r="N410" s="26"/>
      <c r="O410" s="26"/>
      <c r="P410" s="26"/>
      <c r="Q410" s="539"/>
      <c r="R410" s="539"/>
    </row>
    <row r="411" spans="8:18" s="20" customFormat="1">
      <c r="H411" s="539"/>
      <c r="I411" s="539"/>
      <c r="J411" s="1"/>
      <c r="K411" s="539"/>
      <c r="L411" s="539"/>
      <c r="M411" s="1"/>
      <c r="N411" s="26"/>
      <c r="O411" s="26"/>
      <c r="P411" s="26"/>
      <c r="Q411" s="539"/>
      <c r="R411" s="539"/>
    </row>
    <row r="412" spans="8:18" s="20" customFormat="1">
      <c r="H412" s="539"/>
      <c r="I412" s="539"/>
      <c r="J412" s="1"/>
      <c r="K412" s="539"/>
      <c r="L412" s="539"/>
      <c r="M412" s="1"/>
      <c r="N412" s="26"/>
      <c r="O412" s="26"/>
      <c r="P412" s="26"/>
      <c r="Q412" s="539"/>
      <c r="R412" s="539"/>
    </row>
    <row r="413" spans="8:18" s="20" customFormat="1">
      <c r="H413" s="539"/>
      <c r="I413" s="539"/>
      <c r="J413" s="1"/>
      <c r="K413" s="539"/>
      <c r="L413" s="539"/>
      <c r="M413" s="1"/>
      <c r="N413" s="26"/>
      <c r="O413" s="26"/>
      <c r="P413" s="26"/>
      <c r="Q413" s="539"/>
      <c r="R413" s="539"/>
    </row>
    <row r="414" spans="8:18" s="20" customFormat="1">
      <c r="H414" s="539"/>
      <c r="I414" s="539"/>
      <c r="J414" s="1"/>
      <c r="K414" s="539"/>
      <c r="L414" s="539"/>
      <c r="M414" s="1"/>
      <c r="N414" s="26"/>
      <c r="O414" s="26"/>
      <c r="P414" s="26"/>
      <c r="Q414" s="539"/>
      <c r="R414" s="539"/>
    </row>
    <row r="415" spans="8:18" s="20" customFormat="1">
      <c r="H415" s="539"/>
      <c r="I415" s="539"/>
      <c r="J415" s="1"/>
      <c r="K415" s="539"/>
      <c r="L415" s="539"/>
      <c r="M415" s="1"/>
      <c r="N415" s="26"/>
      <c r="O415" s="26"/>
      <c r="P415" s="26"/>
      <c r="Q415" s="539"/>
      <c r="R415" s="539"/>
    </row>
    <row r="416" spans="8:18" s="20" customFormat="1">
      <c r="H416" s="539"/>
      <c r="I416" s="539"/>
      <c r="J416" s="1"/>
      <c r="K416" s="539"/>
      <c r="L416" s="539"/>
      <c r="M416" s="1"/>
      <c r="N416" s="26"/>
      <c r="O416" s="26"/>
      <c r="P416" s="26"/>
      <c r="Q416" s="539"/>
      <c r="R416" s="539"/>
    </row>
    <row r="417" spans="8:18" s="20" customFormat="1">
      <c r="H417" s="539"/>
      <c r="I417" s="539"/>
      <c r="J417" s="1"/>
      <c r="K417" s="539"/>
      <c r="L417" s="539"/>
      <c r="M417" s="1"/>
      <c r="N417" s="26"/>
      <c r="O417" s="26"/>
      <c r="P417" s="26"/>
      <c r="Q417" s="539"/>
      <c r="R417" s="539"/>
    </row>
    <row r="418" spans="8:18" s="20" customFormat="1">
      <c r="H418" s="539"/>
      <c r="I418" s="539"/>
      <c r="J418" s="1"/>
      <c r="K418" s="539"/>
      <c r="L418" s="539"/>
      <c r="M418" s="1"/>
      <c r="N418" s="26"/>
      <c r="O418" s="26"/>
      <c r="P418" s="26"/>
      <c r="Q418" s="539"/>
      <c r="R418" s="539"/>
    </row>
    <row r="419" spans="8:18" s="20" customFormat="1">
      <c r="H419" s="539"/>
      <c r="I419" s="539"/>
      <c r="J419" s="1"/>
      <c r="K419" s="539"/>
      <c r="L419" s="539"/>
      <c r="M419" s="1"/>
      <c r="N419" s="26"/>
      <c r="O419" s="26"/>
      <c r="P419" s="26"/>
      <c r="Q419" s="539"/>
      <c r="R419" s="539"/>
    </row>
    <row r="420" spans="8:18" s="20" customFormat="1">
      <c r="H420" s="539"/>
      <c r="I420" s="539"/>
      <c r="J420" s="1"/>
      <c r="K420" s="539"/>
      <c r="L420" s="539"/>
      <c r="M420" s="1"/>
      <c r="N420" s="26"/>
      <c r="O420" s="26"/>
      <c r="P420" s="26"/>
      <c r="Q420" s="539"/>
      <c r="R420" s="539"/>
    </row>
    <row r="421" spans="8:18" s="20" customFormat="1">
      <c r="H421" s="539"/>
      <c r="I421" s="539"/>
      <c r="J421" s="1"/>
      <c r="K421" s="539"/>
      <c r="L421" s="539"/>
      <c r="M421" s="1"/>
      <c r="N421" s="26"/>
      <c r="O421" s="26"/>
      <c r="P421" s="26"/>
      <c r="Q421" s="539"/>
      <c r="R421" s="539"/>
    </row>
    <row r="422" spans="8:18" s="20" customFormat="1">
      <c r="H422" s="539"/>
      <c r="I422" s="539"/>
      <c r="J422" s="1"/>
      <c r="K422" s="539"/>
      <c r="L422" s="539"/>
      <c r="M422" s="1"/>
      <c r="N422" s="26"/>
      <c r="O422" s="26"/>
      <c r="P422" s="26"/>
      <c r="Q422" s="539"/>
      <c r="R422" s="539"/>
    </row>
    <row r="423" spans="8:18" s="20" customFormat="1">
      <c r="H423" s="539"/>
      <c r="I423" s="539"/>
      <c r="J423" s="1"/>
      <c r="K423" s="539"/>
      <c r="L423" s="539"/>
      <c r="M423" s="1"/>
      <c r="N423" s="26"/>
      <c r="O423" s="26"/>
      <c r="P423" s="26"/>
      <c r="Q423" s="539"/>
      <c r="R423" s="539"/>
    </row>
    <row r="424" spans="8:18" s="20" customFormat="1">
      <c r="H424" s="539"/>
      <c r="I424" s="539"/>
      <c r="J424" s="1"/>
      <c r="K424" s="539"/>
      <c r="L424" s="539"/>
      <c r="M424" s="1"/>
      <c r="N424" s="26"/>
      <c r="O424" s="26"/>
      <c r="P424" s="26"/>
      <c r="Q424" s="539"/>
      <c r="R424" s="539"/>
    </row>
    <row r="425" spans="8:18" s="20" customFormat="1">
      <c r="H425" s="539"/>
      <c r="I425" s="539"/>
      <c r="J425" s="1"/>
      <c r="K425" s="539"/>
      <c r="L425" s="539"/>
      <c r="M425" s="1"/>
      <c r="N425" s="26"/>
      <c r="O425" s="26"/>
      <c r="P425" s="26"/>
      <c r="Q425" s="539"/>
      <c r="R425" s="539"/>
    </row>
    <row r="426" spans="8:18" s="20" customFormat="1">
      <c r="H426" s="539"/>
      <c r="I426" s="539"/>
      <c r="J426" s="1"/>
      <c r="K426" s="539"/>
      <c r="L426" s="539"/>
      <c r="M426" s="1"/>
      <c r="N426" s="26"/>
      <c r="O426" s="26"/>
      <c r="P426" s="26"/>
      <c r="Q426" s="539"/>
      <c r="R426" s="539"/>
    </row>
    <row r="427" spans="8:18" s="20" customFormat="1">
      <c r="H427" s="539"/>
      <c r="I427" s="539"/>
      <c r="J427" s="1"/>
      <c r="K427" s="539"/>
      <c r="L427" s="539"/>
      <c r="M427" s="1"/>
      <c r="N427" s="26"/>
      <c r="O427" s="26"/>
      <c r="P427" s="26"/>
      <c r="Q427" s="539"/>
      <c r="R427" s="539"/>
    </row>
    <row r="428" spans="8:18" s="20" customFormat="1">
      <c r="H428" s="539"/>
      <c r="I428" s="539"/>
      <c r="J428" s="1"/>
      <c r="K428" s="539"/>
      <c r="L428" s="539"/>
      <c r="M428" s="1"/>
      <c r="N428" s="26"/>
      <c r="O428" s="26"/>
      <c r="P428" s="26"/>
      <c r="Q428" s="539"/>
      <c r="R428" s="539"/>
    </row>
    <row r="429" spans="8:18" s="20" customFormat="1">
      <c r="H429" s="539"/>
      <c r="I429" s="539"/>
      <c r="J429" s="1"/>
      <c r="K429" s="539"/>
      <c r="L429" s="539"/>
      <c r="M429" s="1"/>
      <c r="N429" s="26"/>
      <c r="O429" s="26"/>
      <c r="P429" s="26"/>
      <c r="Q429" s="539"/>
      <c r="R429" s="539"/>
    </row>
    <row r="430" spans="8:18" s="20" customFormat="1">
      <c r="H430" s="539"/>
      <c r="I430" s="539"/>
      <c r="J430" s="1"/>
      <c r="K430" s="539"/>
      <c r="L430" s="539"/>
      <c r="M430" s="1"/>
      <c r="N430" s="26"/>
      <c r="O430" s="26"/>
      <c r="P430" s="26"/>
      <c r="Q430" s="539"/>
      <c r="R430" s="539"/>
    </row>
    <row r="431" spans="8:18" s="20" customFormat="1">
      <c r="H431" s="539"/>
      <c r="I431" s="539"/>
      <c r="J431" s="1"/>
      <c r="K431" s="539"/>
      <c r="L431" s="539"/>
      <c r="M431" s="1"/>
      <c r="N431" s="26"/>
      <c r="O431" s="26"/>
      <c r="P431" s="26"/>
      <c r="Q431" s="539"/>
      <c r="R431" s="539"/>
    </row>
    <row r="432" spans="8:18" s="20" customFormat="1">
      <c r="H432" s="539"/>
      <c r="I432" s="539"/>
      <c r="J432" s="1"/>
      <c r="K432" s="539"/>
      <c r="L432" s="539"/>
      <c r="M432" s="1"/>
      <c r="N432" s="26"/>
      <c r="O432" s="26"/>
      <c r="P432" s="26"/>
      <c r="Q432" s="539"/>
      <c r="R432" s="539"/>
    </row>
    <row r="433" spans="8:18" s="20" customFormat="1">
      <c r="H433" s="539"/>
      <c r="I433" s="539"/>
      <c r="J433" s="1"/>
      <c r="K433" s="539"/>
      <c r="L433" s="539"/>
      <c r="M433" s="1"/>
      <c r="N433" s="26"/>
      <c r="O433" s="26"/>
      <c r="P433" s="26"/>
      <c r="Q433" s="539"/>
      <c r="R433" s="539"/>
    </row>
    <row r="434" spans="8:18" s="20" customFormat="1">
      <c r="H434" s="539"/>
      <c r="I434" s="539"/>
      <c r="J434" s="1"/>
      <c r="K434" s="539"/>
      <c r="L434" s="539"/>
      <c r="M434" s="1"/>
      <c r="N434" s="26"/>
      <c r="O434" s="26"/>
      <c r="P434" s="26"/>
      <c r="Q434" s="539"/>
      <c r="R434" s="539"/>
    </row>
    <row r="435" spans="8:18" s="20" customFormat="1">
      <c r="H435" s="539"/>
      <c r="I435" s="539"/>
      <c r="J435" s="1"/>
      <c r="K435" s="539"/>
      <c r="L435" s="539"/>
      <c r="M435" s="1"/>
      <c r="N435" s="26"/>
      <c r="O435" s="26"/>
      <c r="P435" s="26"/>
      <c r="Q435" s="539"/>
      <c r="R435" s="539"/>
    </row>
    <row r="436" spans="8:18" s="20" customFormat="1">
      <c r="H436" s="539"/>
      <c r="I436" s="539"/>
      <c r="J436" s="1"/>
      <c r="K436" s="539"/>
      <c r="L436" s="539"/>
      <c r="M436" s="1"/>
      <c r="N436" s="26"/>
      <c r="O436" s="26"/>
      <c r="P436" s="26"/>
      <c r="Q436" s="539"/>
      <c r="R436" s="539"/>
    </row>
    <row r="437" spans="8:18" s="20" customFormat="1">
      <c r="H437" s="539"/>
      <c r="I437" s="539"/>
      <c r="J437" s="1"/>
      <c r="K437" s="539"/>
      <c r="L437" s="539"/>
      <c r="M437" s="1"/>
      <c r="N437" s="26"/>
      <c r="O437" s="26"/>
      <c r="P437" s="26"/>
      <c r="Q437" s="539"/>
      <c r="R437" s="539"/>
    </row>
    <row r="438" spans="8:18" s="20" customFormat="1">
      <c r="H438" s="539"/>
      <c r="I438" s="539"/>
      <c r="J438" s="1"/>
      <c r="K438" s="539"/>
      <c r="L438" s="539"/>
      <c r="M438" s="1"/>
      <c r="N438" s="26"/>
      <c r="O438" s="26"/>
      <c r="P438" s="26"/>
      <c r="Q438" s="539"/>
      <c r="R438" s="539"/>
    </row>
    <row r="439" spans="8:18" s="20" customFormat="1">
      <c r="H439" s="539"/>
      <c r="I439" s="539"/>
      <c r="J439" s="1"/>
      <c r="K439" s="539"/>
      <c r="L439" s="539"/>
      <c r="M439" s="1"/>
      <c r="N439" s="26"/>
      <c r="O439" s="26"/>
      <c r="P439" s="26"/>
      <c r="Q439" s="539"/>
      <c r="R439" s="539"/>
    </row>
    <row r="440" spans="8:18" s="20" customFormat="1">
      <c r="H440" s="539"/>
      <c r="I440" s="539"/>
      <c r="J440" s="1"/>
      <c r="K440" s="539"/>
      <c r="L440" s="539"/>
      <c r="M440" s="1"/>
      <c r="N440" s="26"/>
      <c r="O440" s="26"/>
      <c r="P440" s="26"/>
      <c r="Q440" s="539"/>
      <c r="R440" s="539"/>
    </row>
    <row r="441" spans="8:18" s="20" customFormat="1">
      <c r="H441" s="539"/>
      <c r="I441" s="539"/>
      <c r="J441" s="1"/>
      <c r="K441" s="539"/>
      <c r="L441" s="539"/>
      <c r="M441" s="1"/>
      <c r="N441" s="26"/>
      <c r="O441" s="26"/>
      <c r="P441" s="26"/>
      <c r="Q441" s="539"/>
      <c r="R441" s="539"/>
    </row>
    <row r="442" spans="8:18" s="20" customFormat="1">
      <c r="H442" s="539"/>
      <c r="I442" s="539"/>
      <c r="J442" s="1"/>
      <c r="K442" s="539"/>
      <c r="L442" s="539"/>
      <c r="M442" s="1"/>
      <c r="N442" s="26"/>
      <c r="O442" s="26"/>
      <c r="P442" s="26"/>
      <c r="Q442" s="539"/>
      <c r="R442" s="539"/>
    </row>
    <row r="443" spans="8:18" s="20" customFormat="1">
      <c r="H443" s="539"/>
      <c r="I443" s="539"/>
      <c r="J443" s="1"/>
      <c r="K443" s="539"/>
      <c r="L443" s="539"/>
      <c r="M443" s="1"/>
      <c r="N443" s="26"/>
      <c r="O443" s="26"/>
      <c r="P443" s="26"/>
      <c r="Q443" s="539"/>
      <c r="R443" s="539"/>
    </row>
    <row r="444" spans="8:18" s="20" customFormat="1">
      <c r="H444" s="539"/>
      <c r="I444" s="539"/>
      <c r="J444" s="1"/>
      <c r="K444" s="539"/>
      <c r="L444" s="539"/>
      <c r="M444" s="1"/>
      <c r="N444" s="26"/>
      <c r="O444" s="26"/>
      <c r="P444" s="26"/>
      <c r="Q444" s="539"/>
      <c r="R444" s="539"/>
    </row>
    <row r="445" spans="8:18" s="20" customFormat="1">
      <c r="H445" s="539"/>
      <c r="I445" s="539"/>
      <c r="J445" s="1"/>
      <c r="K445" s="539"/>
      <c r="L445" s="539"/>
      <c r="M445" s="1"/>
      <c r="N445" s="26"/>
      <c r="O445" s="26"/>
      <c r="P445" s="26"/>
      <c r="Q445" s="539"/>
      <c r="R445" s="539"/>
    </row>
    <row r="446" spans="8:18" s="20" customFormat="1">
      <c r="H446" s="539"/>
      <c r="I446" s="539"/>
      <c r="J446" s="1"/>
      <c r="K446" s="539"/>
      <c r="L446" s="539"/>
      <c r="M446" s="1"/>
      <c r="N446" s="26"/>
      <c r="O446" s="26"/>
      <c r="P446" s="26"/>
      <c r="Q446" s="539"/>
      <c r="R446" s="539"/>
    </row>
    <row r="447" spans="8:18" s="20" customFormat="1">
      <c r="H447" s="539"/>
      <c r="I447" s="539"/>
      <c r="J447" s="1"/>
      <c r="K447" s="539"/>
      <c r="L447" s="539"/>
      <c r="M447" s="1"/>
      <c r="N447" s="26"/>
      <c r="O447" s="26"/>
      <c r="P447" s="26"/>
      <c r="Q447" s="539"/>
      <c r="R447" s="539"/>
    </row>
    <row r="448" spans="8:18" s="20" customFormat="1">
      <c r="H448" s="539"/>
      <c r="I448" s="539"/>
      <c r="J448" s="1"/>
      <c r="K448" s="539"/>
      <c r="L448" s="539"/>
      <c r="M448" s="1"/>
      <c r="N448" s="26"/>
      <c r="O448" s="26"/>
      <c r="P448" s="26"/>
      <c r="Q448" s="539"/>
      <c r="R448" s="539"/>
    </row>
    <row r="449" spans="8:18" s="20" customFormat="1">
      <c r="H449" s="539"/>
      <c r="I449" s="539"/>
      <c r="J449" s="1"/>
      <c r="K449" s="539"/>
      <c r="L449" s="539"/>
      <c r="M449" s="1"/>
      <c r="N449" s="26"/>
      <c r="O449" s="26"/>
      <c r="P449" s="26"/>
      <c r="Q449" s="539"/>
      <c r="R449" s="539"/>
    </row>
    <row r="450" spans="8:18" s="20" customFormat="1">
      <c r="H450" s="539"/>
      <c r="I450" s="539"/>
      <c r="J450" s="1"/>
      <c r="K450" s="539"/>
      <c r="L450" s="539"/>
      <c r="M450" s="1"/>
      <c r="N450" s="26"/>
      <c r="O450" s="26"/>
      <c r="P450" s="26"/>
      <c r="Q450" s="539"/>
      <c r="R450" s="539"/>
    </row>
    <row r="451" spans="8:18" s="20" customFormat="1">
      <c r="H451" s="539"/>
      <c r="I451" s="539"/>
      <c r="J451" s="1"/>
      <c r="K451" s="539"/>
      <c r="L451" s="539"/>
      <c r="M451" s="1"/>
      <c r="N451" s="26"/>
      <c r="O451" s="26"/>
      <c r="P451" s="26"/>
      <c r="Q451" s="539"/>
      <c r="R451" s="539"/>
    </row>
    <row r="452" spans="8:18" s="20" customFormat="1">
      <c r="H452" s="539"/>
      <c r="I452" s="539"/>
      <c r="J452" s="1"/>
      <c r="K452" s="539"/>
      <c r="L452" s="539"/>
      <c r="M452" s="1"/>
      <c r="N452" s="26"/>
      <c r="O452" s="26"/>
      <c r="P452" s="26"/>
      <c r="Q452" s="539"/>
      <c r="R452" s="539"/>
    </row>
    <row r="453" spans="8:18" s="20" customFormat="1">
      <c r="H453" s="539"/>
      <c r="I453" s="539"/>
      <c r="J453" s="1"/>
      <c r="K453" s="539"/>
      <c r="L453" s="539"/>
      <c r="M453" s="1"/>
      <c r="N453" s="26"/>
      <c r="O453" s="26"/>
      <c r="P453" s="26"/>
      <c r="Q453" s="539"/>
      <c r="R453" s="539"/>
    </row>
    <row r="454" spans="8:18" s="20" customFormat="1">
      <c r="H454" s="539"/>
      <c r="I454" s="539"/>
      <c r="J454" s="1"/>
      <c r="K454" s="539"/>
      <c r="L454" s="539"/>
      <c r="M454" s="1"/>
      <c r="N454" s="26"/>
      <c r="O454" s="26"/>
      <c r="P454" s="26"/>
      <c r="Q454" s="539"/>
      <c r="R454" s="539"/>
    </row>
    <row r="455" spans="8:18" s="20" customFormat="1">
      <c r="H455" s="539"/>
      <c r="I455" s="539"/>
      <c r="J455" s="1"/>
      <c r="K455" s="539"/>
      <c r="L455" s="539"/>
      <c r="M455" s="1"/>
      <c r="N455" s="26"/>
      <c r="O455" s="26"/>
      <c r="P455" s="26"/>
      <c r="Q455" s="539"/>
      <c r="R455" s="539"/>
    </row>
    <row r="456" spans="8:18" s="20" customFormat="1">
      <c r="H456" s="539"/>
      <c r="I456" s="539"/>
      <c r="J456" s="1"/>
      <c r="K456" s="539"/>
      <c r="L456" s="539"/>
      <c r="M456" s="1"/>
      <c r="N456" s="26"/>
      <c r="O456" s="26"/>
      <c r="P456" s="26"/>
      <c r="Q456" s="539"/>
      <c r="R456" s="539"/>
    </row>
    <row r="457" spans="8:18" s="20" customFormat="1">
      <c r="H457" s="539"/>
      <c r="I457" s="539"/>
      <c r="J457" s="1"/>
      <c r="K457" s="539"/>
      <c r="L457" s="539"/>
      <c r="M457" s="1"/>
      <c r="N457" s="26"/>
      <c r="O457" s="26"/>
      <c r="P457" s="26"/>
      <c r="Q457" s="539"/>
      <c r="R457" s="539"/>
    </row>
    <row r="458" spans="8:18" s="20" customFormat="1">
      <c r="H458" s="539"/>
      <c r="I458" s="539"/>
      <c r="J458" s="1"/>
      <c r="K458" s="539"/>
      <c r="L458" s="539"/>
      <c r="M458" s="1"/>
      <c r="N458" s="26"/>
      <c r="O458" s="26"/>
      <c r="P458" s="26"/>
      <c r="Q458" s="539"/>
      <c r="R458" s="539"/>
    </row>
    <row r="459" spans="8:18" s="20" customFormat="1">
      <c r="H459" s="539"/>
      <c r="I459" s="539"/>
      <c r="J459" s="1"/>
      <c r="K459" s="539"/>
      <c r="L459" s="539"/>
      <c r="M459" s="1"/>
      <c r="N459" s="26"/>
      <c r="O459" s="26"/>
      <c r="P459" s="26"/>
      <c r="Q459" s="539"/>
      <c r="R459" s="539"/>
    </row>
    <row r="460" spans="8:18" s="20" customFormat="1">
      <c r="H460" s="539"/>
      <c r="I460" s="539"/>
      <c r="J460" s="1"/>
      <c r="K460" s="539"/>
      <c r="L460" s="539"/>
      <c r="M460" s="1"/>
      <c r="N460" s="26"/>
      <c r="O460" s="26"/>
      <c r="P460" s="26"/>
      <c r="Q460" s="539"/>
      <c r="R460" s="539"/>
    </row>
    <row r="461" spans="8:18" s="20" customFormat="1">
      <c r="H461" s="539"/>
      <c r="I461" s="539"/>
      <c r="J461" s="1"/>
      <c r="K461" s="539"/>
      <c r="L461" s="539"/>
      <c r="M461" s="1"/>
      <c r="N461" s="26"/>
      <c r="O461" s="26"/>
      <c r="P461" s="26"/>
      <c r="Q461" s="539"/>
      <c r="R461" s="539"/>
    </row>
    <row r="462" spans="8:18" s="20" customFormat="1">
      <c r="H462" s="539"/>
      <c r="I462" s="539"/>
      <c r="J462" s="1"/>
      <c r="K462" s="539"/>
      <c r="L462" s="539"/>
      <c r="M462" s="1"/>
      <c r="N462" s="26"/>
      <c r="O462" s="26"/>
      <c r="P462" s="26"/>
      <c r="Q462" s="539"/>
      <c r="R462" s="539"/>
    </row>
    <row r="463" spans="8:18" s="20" customFormat="1">
      <c r="H463" s="539"/>
      <c r="I463" s="539"/>
      <c r="J463" s="1"/>
      <c r="K463" s="539"/>
      <c r="L463" s="539"/>
      <c r="M463" s="1"/>
      <c r="N463" s="26"/>
      <c r="O463" s="26"/>
      <c r="P463" s="26"/>
      <c r="Q463" s="539"/>
      <c r="R463" s="539"/>
    </row>
    <row r="464" spans="8:18" s="20" customFormat="1">
      <c r="H464" s="539"/>
      <c r="I464" s="539"/>
      <c r="J464" s="1"/>
      <c r="K464" s="539"/>
      <c r="L464" s="539"/>
      <c r="M464" s="1"/>
      <c r="N464" s="26"/>
      <c r="O464" s="26"/>
      <c r="P464" s="26"/>
      <c r="Q464" s="539"/>
      <c r="R464" s="539"/>
    </row>
    <row r="465" spans="8:18" s="20" customFormat="1">
      <c r="H465" s="539"/>
      <c r="I465" s="539"/>
      <c r="J465" s="1"/>
      <c r="K465" s="539"/>
      <c r="L465" s="539"/>
      <c r="M465" s="1"/>
      <c r="N465" s="26"/>
      <c r="O465" s="26"/>
      <c r="P465" s="26"/>
      <c r="Q465" s="539"/>
      <c r="R465" s="539"/>
    </row>
    <row r="466" spans="8:18" s="20" customFormat="1">
      <c r="H466" s="539"/>
      <c r="I466" s="539"/>
      <c r="J466" s="1"/>
      <c r="K466" s="539"/>
      <c r="L466" s="539"/>
      <c r="M466" s="1"/>
      <c r="N466" s="26"/>
      <c r="O466" s="26"/>
      <c r="P466" s="26"/>
      <c r="Q466" s="539"/>
      <c r="R466" s="539"/>
    </row>
    <row r="467" spans="8:18" s="20" customFormat="1">
      <c r="H467" s="539"/>
      <c r="I467" s="539"/>
      <c r="J467" s="1"/>
      <c r="K467" s="539"/>
      <c r="L467" s="539"/>
      <c r="M467" s="1"/>
      <c r="N467" s="26"/>
      <c r="O467" s="26"/>
      <c r="P467" s="26"/>
      <c r="Q467" s="539"/>
      <c r="R467" s="539"/>
    </row>
    <row r="468" spans="8:18" s="20" customFormat="1">
      <c r="H468" s="539"/>
      <c r="I468" s="539"/>
      <c r="J468" s="1"/>
      <c r="K468" s="539"/>
      <c r="L468" s="539"/>
      <c r="M468" s="1"/>
      <c r="N468" s="26"/>
      <c r="O468" s="26"/>
      <c r="P468" s="26"/>
      <c r="Q468" s="539"/>
      <c r="R468" s="539"/>
    </row>
    <row r="469" spans="8:18" s="20" customFormat="1">
      <c r="H469" s="539"/>
      <c r="I469" s="539"/>
      <c r="J469" s="1"/>
      <c r="K469" s="539"/>
      <c r="L469" s="539"/>
      <c r="M469" s="1"/>
      <c r="N469" s="26"/>
      <c r="O469" s="26"/>
      <c r="P469" s="26"/>
      <c r="Q469" s="539"/>
      <c r="R469" s="539"/>
    </row>
    <row r="470" spans="8:18" s="20" customFormat="1">
      <c r="H470" s="539"/>
      <c r="I470" s="539"/>
      <c r="J470" s="1"/>
      <c r="K470" s="539"/>
      <c r="L470" s="539"/>
      <c r="M470" s="1"/>
      <c r="N470" s="26"/>
      <c r="O470" s="26"/>
      <c r="P470" s="26"/>
      <c r="Q470" s="539"/>
      <c r="R470" s="539"/>
    </row>
    <row r="471" spans="8:18" s="20" customFormat="1">
      <c r="H471" s="539"/>
      <c r="I471" s="539"/>
      <c r="J471" s="1"/>
      <c r="K471" s="539"/>
      <c r="L471" s="539"/>
      <c r="M471" s="1"/>
      <c r="N471" s="26"/>
      <c r="O471" s="26"/>
      <c r="P471" s="26"/>
      <c r="Q471" s="539"/>
      <c r="R471" s="539"/>
    </row>
    <row r="472" spans="8:18" s="20" customFormat="1">
      <c r="H472" s="539"/>
      <c r="I472" s="539"/>
      <c r="J472" s="1"/>
      <c r="K472" s="539"/>
      <c r="L472" s="539"/>
      <c r="M472" s="1"/>
      <c r="N472" s="26"/>
      <c r="O472" s="26"/>
      <c r="P472" s="26"/>
      <c r="Q472" s="539"/>
      <c r="R472" s="539"/>
    </row>
    <row r="473" spans="8:18" s="20" customFormat="1">
      <c r="H473" s="539"/>
      <c r="I473" s="539"/>
      <c r="J473" s="1"/>
      <c r="K473" s="539"/>
      <c r="L473" s="539"/>
      <c r="M473" s="1"/>
      <c r="N473" s="26"/>
      <c r="O473" s="26"/>
      <c r="P473" s="26"/>
      <c r="Q473" s="539"/>
      <c r="R473" s="539"/>
    </row>
    <row r="474" spans="8:18" s="20" customFormat="1">
      <c r="H474" s="539"/>
      <c r="I474" s="539"/>
      <c r="J474" s="1"/>
      <c r="K474" s="539"/>
      <c r="L474" s="539"/>
      <c r="M474" s="1"/>
      <c r="N474" s="26"/>
      <c r="O474" s="26"/>
      <c r="P474" s="26"/>
      <c r="Q474" s="539"/>
      <c r="R474" s="539"/>
    </row>
    <row r="475" spans="8:18" s="20" customFormat="1">
      <c r="H475" s="539"/>
      <c r="I475" s="539"/>
      <c r="J475" s="1"/>
      <c r="K475" s="539"/>
      <c r="L475" s="539"/>
      <c r="M475" s="1"/>
      <c r="N475" s="26"/>
      <c r="O475" s="26"/>
      <c r="P475" s="26"/>
      <c r="Q475" s="539"/>
      <c r="R475" s="539"/>
    </row>
    <row r="476" spans="8:18" s="20" customFormat="1">
      <c r="H476" s="539"/>
      <c r="I476" s="539"/>
      <c r="J476" s="1"/>
      <c r="K476" s="539"/>
      <c r="L476" s="539"/>
      <c r="M476" s="1"/>
      <c r="N476" s="26"/>
      <c r="O476" s="26"/>
      <c r="P476" s="26"/>
      <c r="Q476" s="539"/>
      <c r="R476" s="539"/>
    </row>
    <row r="477" spans="8:18" s="20" customFormat="1">
      <c r="H477" s="539"/>
      <c r="I477" s="539"/>
      <c r="J477" s="1"/>
      <c r="K477" s="539"/>
      <c r="L477" s="539"/>
      <c r="M477" s="1"/>
      <c r="N477" s="26"/>
      <c r="O477" s="26"/>
      <c r="P477" s="26"/>
      <c r="Q477" s="539"/>
      <c r="R477" s="539"/>
    </row>
    <row r="478" spans="8:18" s="20" customFormat="1">
      <c r="H478" s="539"/>
      <c r="I478" s="539"/>
      <c r="J478" s="1"/>
      <c r="K478" s="539"/>
      <c r="L478" s="539"/>
      <c r="M478" s="1"/>
      <c r="N478" s="26"/>
      <c r="O478" s="26"/>
      <c r="P478" s="26"/>
      <c r="Q478" s="539"/>
      <c r="R478" s="539"/>
    </row>
    <row r="479" spans="8:18" s="20" customFormat="1">
      <c r="H479" s="539"/>
      <c r="I479" s="539"/>
      <c r="J479" s="1"/>
      <c r="K479" s="539"/>
      <c r="L479" s="539"/>
      <c r="M479" s="1"/>
      <c r="N479" s="26"/>
      <c r="O479" s="26"/>
      <c r="P479" s="26"/>
      <c r="Q479" s="539"/>
      <c r="R479" s="539"/>
    </row>
    <row r="480" spans="8:18" s="20" customFormat="1">
      <c r="H480" s="539"/>
      <c r="I480" s="539"/>
      <c r="J480" s="1"/>
      <c r="K480" s="539"/>
      <c r="L480" s="539"/>
      <c r="M480" s="1"/>
      <c r="N480" s="26"/>
      <c r="O480" s="26"/>
      <c r="P480" s="26"/>
      <c r="Q480" s="539"/>
      <c r="R480" s="539"/>
    </row>
    <row r="481" spans="8:18" s="20" customFormat="1">
      <c r="H481" s="539"/>
      <c r="I481" s="539"/>
      <c r="J481" s="1"/>
      <c r="K481" s="539"/>
      <c r="L481" s="539"/>
      <c r="M481" s="1"/>
      <c r="N481" s="26"/>
      <c r="O481" s="26"/>
      <c r="P481" s="26"/>
      <c r="Q481" s="539"/>
      <c r="R481" s="539"/>
    </row>
    <row r="482" spans="8:18" s="20" customFormat="1">
      <c r="H482" s="539"/>
      <c r="I482" s="539"/>
      <c r="J482" s="1"/>
      <c r="K482" s="539"/>
      <c r="L482" s="539"/>
      <c r="M482" s="1"/>
      <c r="N482" s="26"/>
      <c r="O482" s="26"/>
      <c r="P482" s="26"/>
      <c r="Q482" s="539"/>
      <c r="R482" s="539"/>
    </row>
    <row r="483" spans="8:18" s="20" customFormat="1">
      <c r="H483" s="539"/>
      <c r="I483" s="539"/>
      <c r="J483" s="1"/>
      <c r="K483" s="539"/>
      <c r="L483" s="539"/>
      <c r="M483" s="1"/>
      <c r="N483" s="26"/>
      <c r="O483" s="26"/>
      <c r="P483" s="26"/>
      <c r="Q483" s="539"/>
      <c r="R483" s="539"/>
    </row>
    <row r="484" spans="8:18" s="20" customFormat="1">
      <c r="H484" s="539"/>
      <c r="I484" s="539"/>
      <c r="J484" s="1"/>
      <c r="K484" s="539"/>
      <c r="L484" s="539"/>
      <c r="M484" s="1"/>
      <c r="N484" s="26"/>
      <c r="O484" s="26"/>
      <c r="P484" s="26"/>
      <c r="Q484" s="539"/>
      <c r="R484" s="539"/>
    </row>
    <row r="485" spans="8:18" s="20" customFormat="1">
      <c r="H485" s="539"/>
      <c r="I485" s="539"/>
      <c r="J485" s="1"/>
      <c r="K485" s="539"/>
      <c r="L485" s="539"/>
      <c r="M485" s="1"/>
      <c r="N485" s="26"/>
      <c r="O485" s="26"/>
      <c r="P485" s="26"/>
      <c r="Q485" s="539"/>
      <c r="R485" s="539"/>
    </row>
    <row r="486" spans="8:18" s="20" customFormat="1">
      <c r="H486" s="539"/>
      <c r="I486" s="539"/>
      <c r="J486" s="1"/>
      <c r="K486" s="539"/>
      <c r="L486" s="539"/>
      <c r="M486" s="1"/>
      <c r="N486" s="26"/>
      <c r="O486" s="26"/>
      <c r="P486" s="26"/>
      <c r="Q486" s="539"/>
      <c r="R486" s="539"/>
    </row>
    <row r="487" spans="8:18" s="20" customFormat="1">
      <c r="H487" s="539"/>
      <c r="I487" s="539"/>
      <c r="J487" s="1"/>
      <c r="K487" s="539"/>
      <c r="L487" s="539"/>
      <c r="M487" s="1"/>
      <c r="N487" s="26"/>
      <c r="O487" s="26"/>
      <c r="P487" s="26"/>
      <c r="Q487" s="539"/>
      <c r="R487" s="539"/>
    </row>
    <row r="488" spans="8:18" s="20" customFormat="1">
      <c r="H488" s="539"/>
      <c r="I488" s="539"/>
      <c r="J488" s="1"/>
      <c r="K488" s="539"/>
      <c r="L488" s="539"/>
      <c r="M488" s="1"/>
      <c r="N488" s="26"/>
      <c r="O488" s="26"/>
      <c r="P488" s="26"/>
      <c r="Q488" s="539"/>
      <c r="R488" s="539"/>
    </row>
    <row r="489" spans="8:18" s="20" customFormat="1">
      <c r="H489" s="539"/>
      <c r="I489" s="539"/>
      <c r="J489" s="1"/>
      <c r="K489" s="539"/>
      <c r="L489" s="539"/>
      <c r="M489" s="1"/>
      <c r="N489" s="26"/>
      <c r="O489" s="26"/>
      <c r="P489" s="26"/>
      <c r="Q489" s="539"/>
      <c r="R489" s="539"/>
    </row>
    <row r="490" spans="8:18" s="20" customFormat="1">
      <c r="H490" s="539"/>
      <c r="I490" s="539"/>
      <c r="J490" s="1"/>
      <c r="K490" s="539"/>
      <c r="L490" s="539"/>
      <c r="M490" s="1"/>
      <c r="N490" s="26"/>
      <c r="O490" s="26"/>
      <c r="P490" s="26"/>
      <c r="Q490" s="539"/>
      <c r="R490" s="539"/>
    </row>
    <row r="491" spans="8:18" s="20" customFormat="1">
      <c r="H491" s="539"/>
      <c r="I491" s="539"/>
      <c r="J491" s="1"/>
      <c r="K491" s="539"/>
      <c r="L491" s="539"/>
      <c r="M491" s="1"/>
      <c r="N491" s="26"/>
      <c r="O491" s="26"/>
      <c r="P491" s="26"/>
      <c r="Q491" s="539"/>
      <c r="R491" s="539"/>
    </row>
    <row r="492" spans="8:18" s="20" customFormat="1">
      <c r="H492" s="539"/>
      <c r="I492" s="539"/>
      <c r="J492" s="1"/>
      <c r="K492" s="539"/>
      <c r="L492" s="539"/>
      <c r="M492" s="1"/>
      <c r="N492" s="26"/>
      <c r="O492" s="26"/>
      <c r="P492" s="26"/>
      <c r="Q492" s="539"/>
      <c r="R492" s="539"/>
    </row>
    <row r="493" spans="8:18" s="20" customFormat="1">
      <c r="H493" s="539"/>
      <c r="I493" s="539"/>
      <c r="J493" s="1"/>
      <c r="K493" s="539"/>
      <c r="L493" s="539"/>
      <c r="M493" s="1"/>
      <c r="N493" s="26"/>
      <c r="O493" s="26"/>
      <c r="P493" s="26"/>
      <c r="Q493" s="539"/>
      <c r="R493" s="539"/>
    </row>
    <row r="494" spans="8:18" s="20" customFormat="1">
      <c r="H494" s="539"/>
      <c r="I494" s="539"/>
      <c r="J494" s="1"/>
      <c r="K494" s="539"/>
      <c r="L494" s="539"/>
      <c r="M494" s="1"/>
      <c r="N494" s="26"/>
      <c r="O494" s="26"/>
      <c r="P494" s="26"/>
      <c r="Q494" s="539"/>
      <c r="R494" s="539"/>
    </row>
    <row r="495" spans="8:18" s="20" customFormat="1">
      <c r="H495" s="539"/>
      <c r="I495" s="539"/>
      <c r="J495" s="1"/>
      <c r="K495" s="539"/>
      <c r="L495" s="539"/>
      <c r="M495" s="1"/>
      <c r="N495" s="26"/>
      <c r="O495" s="26"/>
      <c r="P495" s="26"/>
      <c r="Q495" s="539"/>
      <c r="R495" s="539"/>
    </row>
    <row r="496" spans="8:18" s="20" customFormat="1">
      <c r="H496" s="539"/>
      <c r="I496" s="539"/>
      <c r="J496" s="1"/>
      <c r="K496" s="539"/>
      <c r="L496" s="539"/>
      <c r="M496" s="1"/>
      <c r="N496" s="26"/>
      <c r="O496" s="26"/>
      <c r="P496" s="26"/>
      <c r="Q496" s="539"/>
      <c r="R496" s="539"/>
    </row>
    <row r="497" spans="8:18" s="20" customFormat="1">
      <c r="H497" s="539"/>
      <c r="I497" s="539"/>
      <c r="J497" s="1"/>
      <c r="K497" s="539"/>
      <c r="L497" s="539"/>
      <c r="M497" s="1"/>
      <c r="N497" s="26"/>
      <c r="O497" s="26"/>
      <c r="P497" s="26"/>
      <c r="Q497" s="539"/>
      <c r="R497" s="539"/>
    </row>
    <row r="498" spans="8:18" s="20" customFormat="1">
      <c r="H498" s="539"/>
      <c r="I498" s="539"/>
      <c r="J498" s="1"/>
      <c r="K498" s="539"/>
      <c r="L498" s="539"/>
      <c r="M498" s="1"/>
      <c r="N498" s="26"/>
      <c r="O498" s="26"/>
      <c r="P498" s="26"/>
      <c r="Q498" s="539"/>
      <c r="R498" s="539"/>
    </row>
    <row r="499" spans="8:18" s="20" customFormat="1">
      <c r="H499" s="539"/>
      <c r="I499" s="539"/>
      <c r="J499" s="1"/>
      <c r="K499" s="539"/>
      <c r="L499" s="539"/>
      <c r="M499" s="1"/>
      <c r="N499" s="26"/>
      <c r="O499" s="26"/>
      <c r="P499" s="26"/>
      <c r="Q499" s="539"/>
      <c r="R499" s="539"/>
    </row>
    <row r="500" spans="8:18" s="20" customFormat="1">
      <c r="H500" s="539"/>
      <c r="I500" s="539"/>
      <c r="J500" s="1"/>
      <c r="K500" s="539"/>
      <c r="L500" s="539"/>
      <c r="M500" s="1"/>
      <c r="N500" s="26"/>
      <c r="O500" s="26"/>
      <c r="P500" s="26"/>
      <c r="Q500" s="539"/>
      <c r="R500" s="539"/>
    </row>
    <row r="501" spans="8:18" s="20" customFormat="1">
      <c r="H501" s="539"/>
      <c r="I501" s="539"/>
      <c r="J501" s="1"/>
      <c r="K501" s="539"/>
      <c r="L501" s="539"/>
      <c r="M501" s="1"/>
      <c r="N501" s="26"/>
      <c r="O501" s="26"/>
      <c r="P501" s="26"/>
      <c r="Q501" s="539"/>
      <c r="R501" s="539"/>
    </row>
    <row r="502" spans="8:18" s="20" customFormat="1">
      <c r="H502" s="539"/>
      <c r="I502" s="539"/>
      <c r="J502" s="1"/>
      <c r="K502" s="539"/>
      <c r="L502" s="539"/>
      <c r="M502" s="1"/>
      <c r="N502" s="26"/>
      <c r="O502" s="26"/>
      <c r="P502" s="26"/>
      <c r="Q502" s="539"/>
      <c r="R502" s="539"/>
    </row>
    <row r="503" spans="8:18" s="20" customFormat="1">
      <c r="H503" s="539"/>
      <c r="I503" s="539"/>
      <c r="J503" s="1"/>
      <c r="K503" s="539"/>
      <c r="L503" s="539"/>
      <c r="M503" s="1"/>
      <c r="N503" s="26"/>
      <c r="O503" s="26"/>
      <c r="P503" s="26"/>
      <c r="Q503" s="539"/>
      <c r="R503" s="539"/>
    </row>
    <row r="504" spans="8:18" s="20" customFormat="1">
      <c r="H504" s="539"/>
      <c r="I504" s="539"/>
      <c r="J504" s="1"/>
      <c r="K504" s="539"/>
      <c r="L504" s="539"/>
      <c r="M504" s="1"/>
      <c r="N504" s="26"/>
      <c r="O504" s="26"/>
      <c r="P504" s="26"/>
      <c r="Q504" s="539"/>
      <c r="R504" s="539"/>
    </row>
    <row r="505" spans="8:18" s="20" customFormat="1">
      <c r="H505" s="539"/>
      <c r="I505" s="539"/>
      <c r="J505" s="1"/>
      <c r="K505" s="539"/>
      <c r="L505" s="539"/>
      <c r="M505" s="1"/>
      <c r="N505" s="26"/>
      <c r="O505" s="26"/>
      <c r="P505" s="26"/>
      <c r="Q505" s="539"/>
      <c r="R505" s="539"/>
    </row>
    <row r="506" spans="8:18" s="20" customFormat="1">
      <c r="H506" s="539"/>
      <c r="I506" s="539"/>
      <c r="J506" s="1"/>
      <c r="K506" s="539"/>
      <c r="L506" s="539"/>
      <c r="M506" s="1"/>
      <c r="N506" s="26"/>
      <c r="O506" s="26"/>
      <c r="P506" s="26"/>
      <c r="Q506" s="539"/>
      <c r="R506" s="539"/>
    </row>
    <row r="507" spans="8:18" s="20" customFormat="1">
      <c r="H507" s="539"/>
      <c r="I507" s="539"/>
      <c r="J507" s="1"/>
      <c r="K507" s="539"/>
      <c r="L507" s="539"/>
      <c r="M507" s="1"/>
      <c r="N507" s="26"/>
      <c r="O507" s="26"/>
      <c r="P507" s="26"/>
      <c r="Q507" s="539"/>
      <c r="R507" s="539"/>
    </row>
    <row r="508" spans="8:18" s="20" customFormat="1">
      <c r="H508" s="539"/>
      <c r="I508" s="539"/>
      <c r="J508" s="1"/>
      <c r="K508" s="539"/>
      <c r="L508" s="539"/>
      <c r="M508" s="1"/>
      <c r="N508" s="26"/>
      <c r="O508" s="26"/>
      <c r="P508" s="26"/>
      <c r="Q508" s="539"/>
      <c r="R508" s="539"/>
    </row>
    <row r="509" spans="8:18" s="20" customFormat="1">
      <c r="H509" s="539"/>
      <c r="I509" s="539"/>
      <c r="J509" s="1"/>
      <c r="K509" s="539"/>
      <c r="L509" s="539"/>
      <c r="M509" s="1"/>
      <c r="N509" s="26"/>
      <c r="O509" s="26"/>
      <c r="P509" s="26"/>
      <c r="Q509" s="539"/>
      <c r="R509" s="539"/>
    </row>
    <row r="510" spans="8:18" s="20" customFormat="1">
      <c r="H510" s="539"/>
      <c r="I510" s="539"/>
      <c r="J510" s="1"/>
      <c r="K510" s="539"/>
      <c r="L510" s="539"/>
      <c r="M510" s="1"/>
      <c r="N510" s="26"/>
      <c r="O510" s="26"/>
      <c r="P510" s="26"/>
      <c r="Q510" s="539"/>
      <c r="R510" s="539"/>
    </row>
    <row r="511" spans="8:18" s="20" customFormat="1">
      <c r="H511" s="539"/>
      <c r="I511" s="539"/>
      <c r="J511" s="1"/>
      <c r="K511" s="539"/>
      <c r="L511" s="539"/>
      <c r="M511" s="1"/>
      <c r="N511" s="26"/>
      <c r="O511" s="26"/>
      <c r="P511" s="26"/>
      <c r="Q511" s="539"/>
      <c r="R511" s="539"/>
    </row>
    <row r="512" spans="8:18" s="20" customFormat="1">
      <c r="H512" s="539"/>
      <c r="I512" s="539"/>
      <c r="J512" s="1"/>
      <c r="K512" s="539"/>
      <c r="L512" s="539"/>
      <c r="M512" s="1"/>
      <c r="N512" s="26"/>
      <c r="O512" s="26"/>
      <c r="P512" s="26"/>
      <c r="Q512" s="539"/>
      <c r="R512" s="539"/>
    </row>
    <row r="513" spans="8:18" s="20" customFormat="1">
      <c r="H513" s="539"/>
      <c r="I513" s="539"/>
      <c r="J513" s="1"/>
      <c r="K513" s="539"/>
      <c r="L513" s="539"/>
      <c r="M513" s="1"/>
      <c r="N513" s="26"/>
      <c r="O513" s="26"/>
      <c r="P513" s="26"/>
      <c r="Q513" s="539"/>
      <c r="R513" s="539"/>
    </row>
    <row r="514" spans="8:18" s="20" customFormat="1">
      <c r="H514" s="539"/>
      <c r="I514" s="539"/>
      <c r="J514" s="1"/>
      <c r="K514" s="539"/>
      <c r="L514" s="539"/>
      <c r="M514" s="1"/>
      <c r="N514" s="26"/>
      <c r="O514" s="26"/>
      <c r="P514" s="26"/>
      <c r="Q514" s="539"/>
      <c r="R514" s="539"/>
    </row>
    <row r="515" spans="8:18" s="20" customFormat="1">
      <c r="H515" s="539"/>
      <c r="I515" s="539"/>
      <c r="J515" s="1"/>
      <c r="K515" s="539"/>
      <c r="L515" s="539"/>
      <c r="M515" s="1"/>
      <c r="N515" s="26"/>
      <c r="O515" s="26"/>
      <c r="P515" s="26"/>
      <c r="Q515" s="539"/>
      <c r="R515" s="539"/>
    </row>
    <row r="516" spans="8:18" s="20" customFormat="1">
      <c r="H516" s="539"/>
      <c r="I516" s="539"/>
      <c r="J516" s="1"/>
      <c r="K516" s="539"/>
      <c r="L516" s="539"/>
      <c r="M516" s="1"/>
      <c r="N516" s="26"/>
      <c r="O516" s="26"/>
      <c r="P516" s="26"/>
      <c r="Q516" s="539"/>
      <c r="R516" s="539"/>
    </row>
    <row r="517" spans="8:18" s="20" customFormat="1">
      <c r="H517" s="539"/>
      <c r="I517" s="539"/>
      <c r="J517" s="1"/>
      <c r="K517" s="539"/>
      <c r="L517" s="539"/>
      <c r="M517" s="1"/>
      <c r="N517" s="26"/>
      <c r="O517" s="26"/>
      <c r="P517" s="26"/>
      <c r="Q517" s="539"/>
      <c r="R517" s="539"/>
    </row>
    <row r="518" spans="8:18" s="20" customFormat="1">
      <c r="H518" s="539"/>
      <c r="I518" s="539"/>
      <c r="J518" s="1"/>
      <c r="K518" s="539"/>
      <c r="L518" s="539"/>
      <c r="M518" s="1"/>
      <c r="N518" s="26"/>
      <c r="O518" s="26"/>
      <c r="P518" s="26"/>
      <c r="Q518" s="539"/>
      <c r="R518" s="539"/>
    </row>
    <row r="519" spans="8:18" s="20" customFormat="1">
      <c r="H519" s="539"/>
      <c r="I519" s="539"/>
      <c r="J519" s="1"/>
      <c r="K519" s="539"/>
      <c r="L519" s="539"/>
      <c r="M519" s="1"/>
      <c r="N519" s="26"/>
      <c r="O519" s="26"/>
      <c r="P519" s="26"/>
      <c r="Q519" s="539"/>
      <c r="R519" s="539"/>
    </row>
    <row r="520" spans="8:18" s="20" customFormat="1">
      <c r="H520" s="539"/>
      <c r="I520" s="539"/>
      <c r="J520" s="1"/>
      <c r="K520" s="539"/>
      <c r="L520" s="539"/>
      <c r="M520" s="1"/>
      <c r="N520" s="26"/>
      <c r="O520" s="26"/>
      <c r="P520" s="26"/>
      <c r="Q520" s="539"/>
      <c r="R520" s="539"/>
    </row>
    <row r="521" spans="8:18" s="20" customFormat="1">
      <c r="H521" s="539"/>
      <c r="I521" s="539"/>
      <c r="J521" s="1"/>
      <c r="K521" s="539"/>
      <c r="L521" s="539"/>
      <c r="M521" s="1"/>
      <c r="N521" s="26"/>
      <c r="O521" s="26"/>
      <c r="P521" s="26"/>
      <c r="Q521" s="539"/>
      <c r="R521" s="539"/>
    </row>
    <row r="522" spans="8:18" s="20" customFormat="1">
      <c r="H522" s="539"/>
      <c r="I522" s="539"/>
      <c r="J522" s="1"/>
      <c r="K522" s="539"/>
      <c r="L522" s="539"/>
      <c r="M522" s="1"/>
      <c r="N522" s="26"/>
      <c r="O522" s="26"/>
      <c r="P522" s="26"/>
      <c r="Q522" s="539"/>
      <c r="R522" s="539"/>
    </row>
    <row r="523" spans="8:18" s="20" customFormat="1">
      <c r="H523" s="539"/>
      <c r="I523" s="539"/>
      <c r="J523" s="1"/>
      <c r="K523" s="539"/>
      <c r="L523" s="539"/>
      <c r="M523" s="1"/>
      <c r="N523" s="26"/>
      <c r="O523" s="26"/>
      <c r="P523" s="26"/>
      <c r="Q523" s="539"/>
      <c r="R523" s="539"/>
    </row>
    <row r="524" spans="8:18" s="20" customFormat="1">
      <c r="H524" s="539"/>
      <c r="I524" s="539"/>
      <c r="J524" s="1"/>
      <c r="K524" s="539"/>
      <c r="L524" s="539"/>
      <c r="M524" s="1"/>
      <c r="N524" s="26"/>
      <c r="O524" s="26"/>
      <c r="P524" s="26"/>
      <c r="Q524" s="539"/>
      <c r="R524" s="539"/>
    </row>
    <row r="525" spans="8:18" s="20" customFormat="1">
      <c r="H525" s="539"/>
      <c r="I525" s="539"/>
      <c r="J525" s="1"/>
      <c r="K525" s="539"/>
      <c r="L525" s="539"/>
      <c r="M525" s="1"/>
      <c r="N525" s="26"/>
      <c r="O525" s="26"/>
      <c r="P525" s="26"/>
      <c r="Q525" s="539"/>
      <c r="R525" s="539"/>
    </row>
    <row r="526" spans="8:18" s="20" customFormat="1">
      <c r="H526" s="539"/>
      <c r="I526" s="539"/>
      <c r="J526" s="1"/>
      <c r="K526" s="539"/>
      <c r="L526" s="539"/>
      <c r="M526" s="1"/>
      <c r="N526" s="26"/>
      <c r="O526" s="26"/>
      <c r="P526" s="26"/>
      <c r="Q526" s="539"/>
      <c r="R526" s="539"/>
    </row>
    <row r="527" spans="8:18" s="20" customFormat="1">
      <c r="H527" s="539"/>
      <c r="I527" s="539"/>
      <c r="J527" s="1"/>
      <c r="K527" s="539"/>
      <c r="L527" s="539"/>
      <c r="M527" s="1"/>
      <c r="N527" s="26"/>
      <c r="O527" s="26"/>
      <c r="P527" s="26"/>
      <c r="Q527" s="539"/>
      <c r="R527" s="539"/>
    </row>
    <row r="528" spans="8:18" s="20" customFormat="1">
      <c r="H528" s="539"/>
      <c r="I528" s="539"/>
      <c r="J528" s="1"/>
      <c r="K528" s="539"/>
      <c r="L528" s="539"/>
      <c r="M528" s="1"/>
      <c r="N528" s="26"/>
      <c r="O528" s="26"/>
      <c r="P528" s="26"/>
      <c r="Q528" s="539"/>
      <c r="R528" s="539"/>
    </row>
    <row r="529" spans="8:18" s="20" customFormat="1">
      <c r="H529" s="539"/>
      <c r="I529" s="539"/>
      <c r="J529" s="1"/>
      <c r="K529" s="539"/>
      <c r="L529" s="539"/>
      <c r="M529" s="1"/>
      <c r="N529" s="26"/>
      <c r="O529" s="26"/>
      <c r="P529" s="26"/>
      <c r="Q529" s="539"/>
      <c r="R529" s="539"/>
    </row>
    <row r="530" spans="8:18" s="20" customFormat="1">
      <c r="H530" s="539"/>
      <c r="I530" s="539"/>
      <c r="J530" s="1"/>
      <c r="K530" s="539"/>
      <c r="L530" s="539"/>
      <c r="M530" s="1"/>
      <c r="N530" s="26"/>
      <c r="O530" s="26"/>
      <c r="P530" s="26"/>
      <c r="Q530" s="539"/>
      <c r="R530" s="539"/>
    </row>
    <row r="531" spans="8:18" s="20" customFormat="1">
      <c r="H531" s="539"/>
      <c r="I531" s="539"/>
      <c r="J531" s="1"/>
      <c r="K531" s="539"/>
      <c r="L531" s="539"/>
      <c r="M531" s="1"/>
      <c r="N531" s="26"/>
      <c r="O531" s="26"/>
      <c r="P531" s="26"/>
      <c r="Q531" s="539"/>
      <c r="R531" s="539"/>
    </row>
    <row r="532" spans="8:18" s="20" customFormat="1">
      <c r="H532" s="539"/>
      <c r="I532" s="539"/>
      <c r="J532" s="1"/>
      <c r="K532" s="539"/>
      <c r="L532" s="539"/>
      <c r="M532" s="1"/>
      <c r="N532" s="26"/>
      <c r="O532" s="26"/>
      <c r="P532" s="26"/>
      <c r="Q532" s="539"/>
      <c r="R532" s="539"/>
    </row>
    <row r="533" spans="8:18" s="20" customFormat="1">
      <c r="H533" s="539"/>
      <c r="I533" s="539"/>
      <c r="J533" s="1"/>
      <c r="K533" s="539"/>
      <c r="L533" s="539"/>
      <c r="M533" s="1"/>
      <c r="N533" s="26"/>
      <c r="O533" s="26"/>
      <c r="P533" s="26"/>
      <c r="Q533" s="539"/>
      <c r="R533" s="539"/>
    </row>
    <row r="534" spans="8:18" s="20" customFormat="1">
      <c r="H534" s="539"/>
      <c r="I534" s="539"/>
      <c r="J534" s="1"/>
      <c r="K534" s="539"/>
      <c r="L534" s="539"/>
      <c r="M534" s="1"/>
      <c r="N534" s="26"/>
      <c r="O534" s="26"/>
      <c r="P534" s="26"/>
      <c r="Q534" s="539"/>
      <c r="R534" s="539"/>
    </row>
    <row r="535" spans="8:18" s="20" customFormat="1">
      <c r="H535" s="539"/>
      <c r="I535" s="539"/>
      <c r="J535" s="1"/>
      <c r="K535" s="539"/>
      <c r="L535" s="539"/>
      <c r="M535" s="1"/>
      <c r="N535" s="26"/>
      <c r="O535" s="26"/>
      <c r="P535" s="26"/>
      <c r="Q535" s="539"/>
      <c r="R535" s="539"/>
    </row>
    <row r="536" spans="8:18" s="20" customFormat="1">
      <c r="H536" s="539"/>
      <c r="I536" s="539"/>
      <c r="J536" s="1"/>
      <c r="K536" s="539"/>
      <c r="L536" s="539"/>
      <c r="M536" s="1"/>
      <c r="N536" s="26"/>
      <c r="O536" s="26"/>
      <c r="P536" s="26"/>
      <c r="Q536" s="539"/>
      <c r="R536" s="539"/>
    </row>
    <row r="537" spans="8:18" s="20" customFormat="1">
      <c r="H537" s="539"/>
      <c r="I537" s="539"/>
      <c r="J537" s="1"/>
      <c r="K537" s="539"/>
      <c r="L537" s="539"/>
      <c r="M537" s="1"/>
      <c r="N537" s="26"/>
      <c r="O537" s="26"/>
      <c r="P537" s="26"/>
      <c r="Q537" s="539"/>
      <c r="R537" s="539"/>
    </row>
    <row r="538" spans="8:18" s="20" customFormat="1">
      <c r="H538" s="539"/>
      <c r="I538" s="539"/>
      <c r="J538" s="1"/>
      <c r="K538" s="539"/>
      <c r="L538" s="539"/>
      <c r="M538" s="1"/>
      <c r="N538" s="26"/>
      <c r="O538" s="26"/>
      <c r="P538" s="26"/>
      <c r="Q538" s="539"/>
      <c r="R538" s="539"/>
    </row>
    <row r="539" spans="8:18" s="20" customFormat="1">
      <c r="H539" s="539"/>
      <c r="I539" s="539"/>
      <c r="J539" s="1"/>
      <c r="K539" s="539"/>
      <c r="L539" s="539"/>
      <c r="M539" s="1"/>
      <c r="N539" s="26"/>
      <c r="O539" s="26"/>
      <c r="P539" s="26"/>
      <c r="Q539" s="539"/>
      <c r="R539" s="539"/>
    </row>
    <row r="540" spans="8:18" s="20" customFormat="1">
      <c r="H540" s="539"/>
      <c r="I540" s="539"/>
      <c r="J540" s="1"/>
      <c r="K540" s="539"/>
      <c r="L540" s="539"/>
      <c r="M540" s="1"/>
      <c r="N540" s="26"/>
      <c r="O540" s="26"/>
      <c r="P540" s="26"/>
      <c r="Q540" s="539"/>
      <c r="R540" s="539"/>
    </row>
    <row r="541" spans="8:18" s="20" customFormat="1">
      <c r="H541" s="539"/>
      <c r="I541" s="539"/>
      <c r="J541" s="1"/>
      <c r="K541" s="539"/>
      <c r="L541" s="539"/>
      <c r="M541" s="1"/>
      <c r="N541" s="26"/>
      <c r="O541" s="26"/>
      <c r="P541" s="26"/>
      <c r="Q541" s="539"/>
      <c r="R541" s="539"/>
    </row>
    <row r="542" spans="8:18" s="20" customFormat="1">
      <c r="H542" s="539"/>
      <c r="I542" s="539"/>
      <c r="J542" s="1"/>
      <c r="K542" s="539"/>
      <c r="L542" s="539"/>
      <c r="M542" s="1"/>
      <c r="N542" s="26"/>
      <c r="O542" s="26"/>
      <c r="P542" s="26"/>
      <c r="Q542" s="539"/>
      <c r="R542" s="539"/>
    </row>
    <row r="543" spans="8:18" s="20" customFormat="1">
      <c r="H543" s="539"/>
      <c r="I543" s="539"/>
      <c r="J543" s="1"/>
      <c r="K543" s="539"/>
      <c r="L543" s="539"/>
      <c r="M543" s="1"/>
      <c r="N543" s="26"/>
      <c r="O543" s="26"/>
      <c r="P543" s="26"/>
      <c r="Q543" s="539"/>
      <c r="R543" s="539"/>
    </row>
    <row r="544" spans="8:18" s="20" customFormat="1">
      <c r="H544" s="539"/>
      <c r="I544" s="539"/>
      <c r="J544" s="1"/>
      <c r="K544" s="539"/>
      <c r="L544" s="539"/>
      <c r="M544" s="1"/>
      <c r="N544" s="26"/>
      <c r="O544" s="26"/>
      <c r="P544" s="26"/>
      <c r="Q544" s="539"/>
      <c r="R544" s="539"/>
    </row>
    <row r="545" spans="8:18" s="20" customFormat="1">
      <c r="H545" s="539"/>
      <c r="I545" s="539"/>
      <c r="J545" s="1"/>
      <c r="K545" s="539"/>
      <c r="L545" s="539"/>
      <c r="M545" s="1"/>
      <c r="N545" s="26"/>
      <c r="O545" s="26"/>
      <c r="P545" s="26"/>
      <c r="Q545" s="539"/>
      <c r="R545" s="539"/>
    </row>
    <row r="546" spans="8:18" s="20" customFormat="1">
      <c r="H546" s="539"/>
      <c r="I546" s="539"/>
      <c r="J546" s="1"/>
      <c r="K546" s="539"/>
      <c r="L546" s="539"/>
      <c r="M546" s="1"/>
      <c r="N546" s="26"/>
      <c r="O546" s="26"/>
      <c r="P546" s="26"/>
      <c r="Q546" s="539"/>
      <c r="R546" s="539"/>
    </row>
    <row r="547" spans="8:18" s="20" customFormat="1">
      <c r="H547" s="539"/>
      <c r="I547" s="539"/>
      <c r="J547" s="1"/>
      <c r="K547" s="539"/>
      <c r="L547" s="539"/>
      <c r="M547" s="1"/>
      <c r="N547" s="26"/>
      <c r="O547" s="26"/>
      <c r="P547" s="26"/>
      <c r="Q547" s="539"/>
      <c r="R547" s="539"/>
    </row>
    <row r="548" spans="8:18" s="20" customFormat="1">
      <c r="H548" s="539"/>
      <c r="I548" s="539"/>
      <c r="J548" s="1"/>
      <c r="K548" s="539"/>
      <c r="L548" s="539"/>
      <c r="M548" s="1"/>
      <c r="N548" s="26"/>
      <c r="O548" s="26"/>
      <c r="P548" s="26"/>
      <c r="Q548" s="539"/>
      <c r="R548" s="539"/>
    </row>
    <row r="549" spans="8:18" s="20" customFormat="1">
      <c r="H549" s="539"/>
      <c r="I549" s="539"/>
      <c r="J549" s="1"/>
      <c r="K549" s="539"/>
      <c r="L549" s="539"/>
      <c r="M549" s="1"/>
      <c r="N549" s="26"/>
      <c r="O549" s="26"/>
      <c r="P549" s="26"/>
      <c r="Q549" s="539"/>
      <c r="R549" s="539"/>
    </row>
    <row r="550" spans="8:18" s="20" customFormat="1">
      <c r="H550" s="539"/>
      <c r="I550" s="539"/>
      <c r="J550" s="1"/>
      <c r="K550" s="539"/>
      <c r="L550" s="539"/>
      <c r="M550" s="1"/>
      <c r="N550" s="26"/>
      <c r="O550" s="26"/>
      <c r="P550" s="26"/>
      <c r="Q550" s="539"/>
      <c r="R550" s="539"/>
    </row>
    <row r="551" spans="8:18" s="20" customFormat="1">
      <c r="H551" s="539"/>
      <c r="I551" s="539"/>
      <c r="J551" s="1"/>
      <c r="K551" s="539"/>
      <c r="L551" s="539"/>
      <c r="M551" s="1"/>
      <c r="N551" s="26"/>
      <c r="O551" s="26"/>
      <c r="P551" s="26"/>
      <c r="Q551" s="539"/>
      <c r="R551" s="539"/>
    </row>
    <row r="552" spans="8:18" s="20" customFormat="1">
      <c r="H552" s="539"/>
      <c r="I552" s="539"/>
      <c r="J552" s="1"/>
      <c r="K552" s="539"/>
      <c r="L552" s="539"/>
      <c r="M552" s="1"/>
      <c r="N552" s="26"/>
      <c r="O552" s="26"/>
      <c r="P552" s="26"/>
      <c r="Q552" s="539"/>
      <c r="R552" s="539"/>
    </row>
    <row r="553" spans="8:18" s="20" customFormat="1">
      <c r="H553" s="539"/>
      <c r="I553" s="539"/>
      <c r="J553" s="1"/>
      <c r="K553" s="539"/>
      <c r="L553" s="539"/>
      <c r="M553" s="1"/>
      <c r="N553" s="26"/>
      <c r="O553" s="26"/>
      <c r="P553" s="26"/>
      <c r="Q553" s="539"/>
      <c r="R553" s="539"/>
    </row>
    <row r="554" spans="8:18" s="20" customFormat="1">
      <c r="H554" s="539"/>
      <c r="I554" s="539"/>
      <c r="J554" s="1"/>
      <c r="K554" s="539"/>
      <c r="L554" s="539"/>
      <c r="M554" s="1"/>
      <c r="N554" s="26"/>
      <c r="O554" s="26"/>
      <c r="P554" s="26"/>
      <c r="Q554" s="539"/>
      <c r="R554" s="539"/>
    </row>
    <row r="555" spans="8:18" s="20" customFormat="1">
      <c r="H555" s="539"/>
      <c r="I555" s="539"/>
      <c r="J555" s="1"/>
      <c r="K555" s="539"/>
      <c r="L555" s="539"/>
      <c r="M555" s="1"/>
      <c r="N555" s="26"/>
      <c r="O555" s="26"/>
      <c r="P555" s="26"/>
      <c r="Q555" s="539"/>
      <c r="R555" s="539"/>
    </row>
    <row r="556" spans="8:18" s="20" customFormat="1">
      <c r="H556" s="539"/>
      <c r="I556" s="539"/>
      <c r="J556" s="1"/>
      <c r="K556" s="539"/>
      <c r="L556" s="539"/>
      <c r="M556" s="1"/>
      <c r="N556" s="26"/>
      <c r="O556" s="26"/>
      <c r="P556" s="26"/>
      <c r="Q556" s="539"/>
      <c r="R556" s="539"/>
    </row>
    <row r="557" spans="8:18" s="20" customFormat="1">
      <c r="H557" s="539"/>
      <c r="I557" s="539"/>
      <c r="J557" s="1"/>
      <c r="K557" s="539"/>
      <c r="L557" s="539"/>
      <c r="M557" s="1"/>
      <c r="N557" s="26"/>
      <c r="O557" s="26"/>
      <c r="P557" s="26"/>
      <c r="Q557" s="539"/>
      <c r="R557" s="539"/>
    </row>
    <row r="558" spans="8:18" s="20" customFormat="1">
      <c r="H558" s="539"/>
      <c r="I558" s="539"/>
      <c r="J558" s="1"/>
      <c r="K558" s="539"/>
      <c r="L558" s="539"/>
      <c r="M558" s="1"/>
      <c r="N558" s="26"/>
      <c r="O558" s="26"/>
      <c r="P558" s="26"/>
      <c r="Q558" s="539"/>
      <c r="R558" s="539"/>
    </row>
    <row r="559" spans="8:18" s="20" customFormat="1">
      <c r="H559" s="539"/>
      <c r="I559" s="539"/>
      <c r="J559" s="1"/>
      <c r="K559" s="539"/>
      <c r="L559" s="539"/>
      <c r="M559" s="1"/>
      <c r="N559" s="26"/>
      <c r="O559" s="26"/>
      <c r="P559" s="26"/>
      <c r="Q559" s="539"/>
      <c r="R559" s="539"/>
    </row>
    <row r="560" spans="8:18" s="20" customFormat="1">
      <c r="H560" s="539"/>
      <c r="I560" s="539"/>
      <c r="J560" s="1"/>
      <c r="K560" s="539"/>
      <c r="L560" s="539"/>
      <c r="M560" s="1"/>
      <c r="N560" s="26"/>
      <c r="O560" s="26"/>
      <c r="P560" s="26"/>
      <c r="Q560" s="539"/>
      <c r="R560" s="539"/>
    </row>
    <row r="561" spans="8:18" s="20" customFormat="1">
      <c r="H561" s="539"/>
      <c r="I561" s="539"/>
      <c r="J561" s="1"/>
      <c r="K561" s="539"/>
      <c r="L561" s="539"/>
      <c r="M561" s="1"/>
      <c r="N561" s="26"/>
      <c r="O561" s="26"/>
      <c r="P561" s="26"/>
      <c r="Q561" s="539"/>
      <c r="R561" s="539"/>
    </row>
    <row r="562" spans="8:18" s="20" customFormat="1">
      <c r="H562" s="539"/>
      <c r="I562" s="539"/>
      <c r="J562" s="1"/>
      <c r="K562" s="539"/>
      <c r="L562" s="539"/>
      <c r="M562" s="1"/>
      <c r="N562" s="26"/>
      <c r="O562" s="26"/>
      <c r="P562" s="26"/>
      <c r="Q562" s="539"/>
      <c r="R562" s="539"/>
    </row>
    <row r="563" spans="8:18" s="20" customFormat="1">
      <c r="H563" s="539"/>
      <c r="I563" s="539"/>
      <c r="J563" s="1"/>
      <c r="K563" s="539"/>
      <c r="L563" s="539"/>
      <c r="M563" s="1"/>
      <c r="N563" s="26"/>
      <c r="O563" s="26"/>
      <c r="P563" s="26"/>
      <c r="Q563" s="539"/>
      <c r="R563" s="539"/>
    </row>
    <row r="564" spans="8:18" s="20" customFormat="1">
      <c r="H564" s="539"/>
      <c r="I564" s="539"/>
      <c r="J564" s="1"/>
      <c r="K564" s="539"/>
      <c r="L564" s="539"/>
      <c r="M564" s="1"/>
      <c r="N564" s="26"/>
      <c r="O564" s="26"/>
      <c r="P564" s="26"/>
      <c r="Q564" s="539"/>
      <c r="R564" s="539"/>
    </row>
    <row r="565" spans="8:18" s="20" customFormat="1">
      <c r="H565" s="539"/>
      <c r="I565" s="539"/>
      <c r="J565" s="1"/>
      <c r="K565" s="539"/>
      <c r="L565" s="539"/>
      <c r="M565" s="1"/>
      <c r="N565" s="26"/>
      <c r="O565" s="26"/>
      <c r="P565" s="26"/>
      <c r="Q565" s="539"/>
      <c r="R565" s="539"/>
    </row>
    <row r="566" spans="8:18" s="20" customFormat="1">
      <c r="H566" s="539"/>
      <c r="I566" s="539"/>
      <c r="J566" s="1"/>
      <c r="K566" s="539"/>
      <c r="L566" s="539"/>
      <c r="M566" s="1"/>
      <c r="N566" s="26"/>
      <c r="O566" s="26"/>
      <c r="P566" s="26"/>
      <c r="Q566" s="539"/>
      <c r="R566" s="539"/>
    </row>
    <row r="567" spans="8:18" s="20" customFormat="1">
      <c r="H567" s="539"/>
      <c r="I567" s="539"/>
      <c r="J567" s="1"/>
      <c r="K567" s="539"/>
      <c r="L567" s="539"/>
      <c r="M567" s="1"/>
      <c r="N567" s="26"/>
      <c r="O567" s="26"/>
      <c r="P567" s="26"/>
      <c r="Q567" s="539"/>
      <c r="R567" s="539"/>
    </row>
    <row r="568" spans="8:18" s="20" customFormat="1">
      <c r="H568" s="539"/>
      <c r="I568" s="539"/>
      <c r="J568" s="1"/>
      <c r="K568" s="539"/>
      <c r="L568" s="539"/>
      <c r="M568" s="1"/>
      <c r="N568" s="26"/>
      <c r="O568" s="26"/>
      <c r="P568" s="26"/>
      <c r="Q568" s="539"/>
      <c r="R568" s="539"/>
    </row>
    <row r="569" spans="8:18" s="20" customFormat="1">
      <c r="H569" s="539"/>
      <c r="I569" s="539"/>
      <c r="J569" s="1"/>
      <c r="K569" s="539"/>
      <c r="L569" s="539"/>
      <c r="M569" s="1"/>
      <c r="N569" s="26"/>
      <c r="O569" s="26"/>
      <c r="P569" s="26"/>
      <c r="Q569" s="539"/>
      <c r="R569" s="539"/>
    </row>
    <row r="570" spans="8:18" s="20" customFormat="1">
      <c r="H570" s="539"/>
      <c r="I570" s="539"/>
      <c r="J570" s="1"/>
      <c r="K570" s="539"/>
      <c r="L570" s="539"/>
      <c r="M570" s="1"/>
      <c r="N570" s="26"/>
      <c r="O570" s="26"/>
      <c r="P570" s="26"/>
      <c r="Q570" s="539"/>
      <c r="R570" s="539"/>
    </row>
    <row r="571" spans="8:18" s="20" customFormat="1">
      <c r="H571" s="539"/>
      <c r="I571" s="539"/>
      <c r="J571" s="1"/>
      <c r="K571" s="539"/>
      <c r="L571" s="539"/>
      <c r="M571" s="1"/>
      <c r="N571" s="26"/>
      <c r="O571" s="26"/>
      <c r="P571" s="26"/>
      <c r="Q571" s="539"/>
      <c r="R571" s="539"/>
    </row>
    <row r="572" spans="8:18" s="20" customFormat="1">
      <c r="H572" s="539"/>
      <c r="I572" s="539"/>
      <c r="J572" s="1"/>
      <c r="K572" s="539"/>
      <c r="L572" s="539"/>
      <c r="M572" s="1"/>
      <c r="N572" s="26"/>
      <c r="O572" s="26"/>
      <c r="P572" s="26"/>
      <c r="Q572" s="539"/>
      <c r="R572" s="539"/>
    </row>
    <row r="573" spans="8:18" s="20" customFormat="1">
      <c r="H573" s="539"/>
      <c r="I573" s="539"/>
      <c r="J573" s="1"/>
      <c r="K573" s="539"/>
      <c r="L573" s="539"/>
      <c r="M573" s="1"/>
      <c r="N573" s="26"/>
      <c r="O573" s="26"/>
      <c r="P573" s="26"/>
      <c r="Q573" s="539"/>
      <c r="R573" s="539"/>
    </row>
    <row r="574" spans="8:18" s="20" customFormat="1">
      <c r="H574" s="539"/>
      <c r="I574" s="539"/>
      <c r="J574" s="1"/>
      <c r="K574" s="539"/>
      <c r="L574" s="539"/>
      <c r="M574" s="1"/>
      <c r="N574" s="26"/>
      <c r="O574" s="26"/>
      <c r="P574" s="26"/>
      <c r="Q574" s="539"/>
      <c r="R574" s="539"/>
    </row>
    <row r="575" spans="8:18" s="20" customFormat="1">
      <c r="H575" s="539"/>
      <c r="I575" s="539"/>
      <c r="J575" s="1"/>
      <c r="K575" s="539"/>
      <c r="L575" s="539"/>
      <c r="M575" s="1"/>
      <c r="N575" s="26"/>
      <c r="O575" s="26"/>
      <c r="P575" s="26"/>
      <c r="Q575" s="539"/>
      <c r="R575" s="539"/>
    </row>
    <row r="576" spans="8:18" s="20" customFormat="1">
      <c r="H576" s="539"/>
      <c r="I576" s="539"/>
      <c r="J576" s="1"/>
      <c r="K576" s="539"/>
      <c r="L576" s="539"/>
      <c r="M576" s="1"/>
      <c r="N576" s="26"/>
      <c r="O576" s="26"/>
      <c r="P576" s="26"/>
      <c r="Q576" s="539"/>
      <c r="R576" s="539"/>
    </row>
    <row r="577" spans="8:18" s="20" customFormat="1">
      <c r="H577" s="539"/>
      <c r="I577" s="539"/>
      <c r="J577" s="1"/>
      <c r="K577" s="539"/>
      <c r="L577" s="539"/>
      <c r="M577" s="1"/>
      <c r="N577" s="26"/>
      <c r="O577" s="26"/>
      <c r="P577" s="26"/>
      <c r="Q577" s="539"/>
      <c r="R577" s="539"/>
    </row>
    <row r="578" spans="8:18" s="20" customFormat="1">
      <c r="H578" s="539"/>
      <c r="I578" s="539"/>
      <c r="J578" s="1"/>
      <c r="K578" s="539"/>
      <c r="L578" s="539"/>
      <c r="M578" s="1"/>
      <c r="N578" s="26"/>
      <c r="O578" s="26"/>
      <c r="P578" s="26"/>
      <c r="Q578" s="539"/>
      <c r="R578" s="539"/>
    </row>
    <row r="579" spans="8:18" s="20" customFormat="1">
      <c r="H579" s="539"/>
      <c r="I579" s="539"/>
      <c r="J579" s="1"/>
      <c r="K579" s="539"/>
      <c r="L579" s="539"/>
      <c r="M579" s="1"/>
      <c r="N579" s="26"/>
      <c r="O579" s="26"/>
      <c r="P579" s="26"/>
      <c r="Q579" s="539"/>
      <c r="R579" s="539"/>
    </row>
    <row r="580" spans="8:18" s="20" customFormat="1">
      <c r="H580" s="539"/>
      <c r="I580" s="539"/>
      <c r="J580" s="1"/>
      <c r="K580" s="539"/>
      <c r="L580" s="539"/>
      <c r="M580" s="1"/>
      <c r="N580" s="26"/>
      <c r="O580" s="26"/>
      <c r="P580" s="26"/>
      <c r="Q580" s="539"/>
      <c r="R580" s="539"/>
    </row>
    <row r="581" spans="8:18" s="20" customFormat="1">
      <c r="H581" s="539"/>
      <c r="I581" s="539"/>
      <c r="J581" s="1"/>
      <c r="K581" s="539"/>
      <c r="L581" s="539"/>
      <c r="M581" s="1"/>
      <c r="N581" s="26"/>
      <c r="O581" s="26"/>
      <c r="P581" s="26"/>
      <c r="Q581" s="539"/>
      <c r="R581" s="539"/>
    </row>
    <row r="582" spans="8:18" s="20" customFormat="1">
      <c r="H582" s="539"/>
      <c r="I582" s="539"/>
      <c r="J582" s="1"/>
      <c r="K582" s="539"/>
      <c r="L582" s="539"/>
      <c r="M582" s="1"/>
      <c r="N582" s="26"/>
      <c r="O582" s="26"/>
      <c r="P582" s="26"/>
      <c r="Q582" s="539"/>
      <c r="R582" s="539"/>
    </row>
    <row r="583" spans="8:18" s="20" customFormat="1">
      <c r="H583" s="539"/>
      <c r="I583" s="539"/>
      <c r="J583" s="1"/>
      <c r="K583" s="539"/>
      <c r="L583" s="539"/>
      <c r="M583" s="1"/>
      <c r="N583" s="26"/>
      <c r="O583" s="26"/>
      <c r="P583" s="26"/>
      <c r="Q583" s="539"/>
      <c r="R583" s="539"/>
    </row>
    <row r="584" spans="8:18" s="20" customFormat="1">
      <c r="H584" s="539"/>
      <c r="I584" s="539"/>
      <c r="J584" s="1"/>
      <c r="K584" s="539"/>
      <c r="L584" s="539"/>
      <c r="M584" s="1"/>
      <c r="N584" s="26"/>
      <c r="O584" s="26"/>
      <c r="P584" s="26"/>
      <c r="Q584" s="539"/>
      <c r="R584" s="539"/>
    </row>
    <row r="585" spans="8:18" s="20" customFormat="1">
      <c r="H585" s="539"/>
      <c r="I585" s="539"/>
      <c r="J585" s="1"/>
      <c r="K585" s="539"/>
      <c r="L585" s="539"/>
      <c r="M585" s="1"/>
      <c r="N585" s="26"/>
      <c r="O585" s="26"/>
      <c r="P585" s="26"/>
      <c r="Q585" s="539"/>
      <c r="R585" s="539"/>
    </row>
    <row r="586" spans="8:18" s="20" customFormat="1">
      <c r="H586" s="539"/>
      <c r="I586" s="539"/>
      <c r="J586" s="1"/>
      <c r="K586" s="539"/>
      <c r="L586" s="539"/>
      <c r="M586" s="1"/>
      <c r="N586" s="26"/>
      <c r="O586" s="26"/>
      <c r="P586" s="26"/>
      <c r="Q586" s="539"/>
      <c r="R586" s="539"/>
    </row>
    <row r="587" spans="8:18" s="20" customFormat="1">
      <c r="H587" s="539"/>
      <c r="I587" s="539"/>
      <c r="J587" s="1"/>
      <c r="K587" s="539"/>
      <c r="L587" s="539"/>
      <c r="M587" s="1"/>
      <c r="N587" s="26"/>
      <c r="O587" s="26"/>
      <c r="P587" s="26"/>
      <c r="Q587" s="539"/>
      <c r="R587" s="539"/>
    </row>
    <row r="588" spans="8:18" s="20" customFormat="1">
      <c r="H588" s="539"/>
      <c r="I588" s="539"/>
      <c r="J588" s="1"/>
      <c r="K588" s="539"/>
      <c r="L588" s="539"/>
      <c r="M588" s="1"/>
      <c r="N588" s="26"/>
      <c r="O588" s="26"/>
      <c r="P588" s="26"/>
      <c r="Q588" s="539"/>
      <c r="R588" s="539"/>
    </row>
    <row r="589" spans="8:18" s="20" customFormat="1">
      <c r="H589" s="539"/>
      <c r="I589" s="539"/>
      <c r="J589" s="1"/>
      <c r="K589" s="539"/>
      <c r="L589" s="539"/>
      <c r="M589" s="1"/>
      <c r="N589" s="26"/>
      <c r="O589" s="26"/>
      <c r="P589" s="26"/>
      <c r="Q589" s="539"/>
      <c r="R589" s="539"/>
    </row>
    <row r="590" spans="8:18" s="20" customFormat="1">
      <c r="H590" s="539"/>
      <c r="I590" s="539"/>
      <c r="J590" s="1"/>
      <c r="K590" s="539"/>
      <c r="L590" s="539"/>
      <c r="M590" s="1"/>
      <c r="N590" s="26"/>
      <c r="O590" s="26"/>
      <c r="P590" s="26"/>
      <c r="Q590" s="539"/>
      <c r="R590" s="539"/>
    </row>
    <row r="591" spans="8:18" s="20" customFormat="1">
      <c r="H591" s="539"/>
      <c r="I591" s="539"/>
      <c r="J591" s="1"/>
      <c r="K591" s="539"/>
      <c r="L591" s="539"/>
      <c r="M591" s="1"/>
      <c r="N591" s="26"/>
      <c r="O591" s="26"/>
      <c r="P591" s="26"/>
      <c r="Q591" s="539"/>
      <c r="R591" s="539"/>
    </row>
    <row r="592" spans="8:18" s="20" customFormat="1">
      <c r="H592" s="539"/>
      <c r="I592" s="539"/>
      <c r="J592" s="1"/>
      <c r="K592" s="539"/>
      <c r="L592" s="539"/>
      <c r="M592" s="1"/>
      <c r="N592" s="26"/>
      <c r="O592" s="26"/>
      <c r="P592" s="26"/>
      <c r="Q592" s="539"/>
      <c r="R592" s="539"/>
    </row>
    <row r="593" spans="8:18" s="20" customFormat="1">
      <c r="H593" s="539"/>
      <c r="I593" s="539"/>
      <c r="J593" s="1"/>
      <c r="K593" s="539"/>
      <c r="L593" s="539"/>
      <c r="M593" s="1"/>
      <c r="N593" s="26"/>
      <c r="O593" s="26"/>
      <c r="P593" s="26"/>
      <c r="Q593" s="539"/>
      <c r="R593" s="539"/>
    </row>
    <row r="594" spans="8:18" s="20" customFormat="1">
      <c r="H594" s="539"/>
      <c r="I594" s="539"/>
      <c r="J594" s="1"/>
      <c r="K594" s="539"/>
      <c r="L594" s="539"/>
      <c r="M594" s="1"/>
      <c r="N594" s="26"/>
      <c r="O594" s="26"/>
      <c r="P594" s="26"/>
      <c r="Q594" s="539"/>
      <c r="R594" s="539"/>
    </row>
    <row r="595" spans="8:18" s="20" customFormat="1">
      <c r="H595" s="539"/>
      <c r="I595" s="539"/>
      <c r="J595" s="1"/>
      <c r="K595" s="539"/>
      <c r="L595" s="539"/>
      <c r="M595" s="1"/>
      <c r="N595" s="26"/>
      <c r="O595" s="26"/>
      <c r="P595" s="26"/>
      <c r="Q595" s="539"/>
      <c r="R595" s="539"/>
    </row>
    <row r="596" spans="8:18" s="20" customFormat="1">
      <c r="H596" s="539"/>
      <c r="I596" s="539"/>
      <c r="J596" s="1"/>
      <c r="K596" s="539"/>
      <c r="L596" s="539"/>
      <c r="M596" s="1"/>
      <c r="N596" s="26"/>
      <c r="O596" s="26"/>
      <c r="P596" s="26"/>
      <c r="Q596" s="539"/>
      <c r="R596" s="539"/>
    </row>
    <row r="597" spans="8:18" s="20" customFormat="1">
      <c r="H597" s="539"/>
      <c r="I597" s="539"/>
      <c r="J597" s="1"/>
      <c r="K597" s="539"/>
      <c r="L597" s="539"/>
      <c r="M597" s="1"/>
      <c r="N597" s="26"/>
      <c r="O597" s="26"/>
      <c r="P597" s="26"/>
      <c r="Q597" s="539"/>
      <c r="R597" s="539"/>
    </row>
    <row r="598" spans="8:18" s="20" customFormat="1">
      <c r="H598" s="539"/>
      <c r="I598" s="539"/>
      <c r="J598" s="1"/>
      <c r="K598" s="539"/>
      <c r="L598" s="539"/>
      <c r="M598" s="1"/>
      <c r="N598" s="26"/>
      <c r="O598" s="26"/>
      <c r="P598" s="26"/>
      <c r="Q598" s="539"/>
      <c r="R598" s="539"/>
    </row>
    <row r="599" spans="8:18" s="20" customFormat="1">
      <c r="H599" s="539"/>
      <c r="I599" s="539"/>
      <c r="J599" s="1"/>
      <c r="K599" s="539"/>
      <c r="L599" s="539"/>
      <c r="M599" s="1"/>
      <c r="N599" s="26"/>
      <c r="O599" s="26"/>
      <c r="P599" s="26"/>
      <c r="Q599" s="539"/>
      <c r="R599" s="539"/>
    </row>
    <row r="600" spans="8:18" s="20" customFormat="1">
      <c r="H600" s="539"/>
      <c r="I600" s="539"/>
      <c r="J600" s="1"/>
      <c r="K600" s="539"/>
      <c r="L600" s="539"/>
      <c r="M600" s="1"/>
      <c r="N600" s="26"/>
      <c r="O600" s="26"/>
      <c r="P600" s="26"/>
      <c r="Q600" s="539"/>
      <c r="R600" s="539"/>
    </row>
    <row r="601" spans="8:18" s="20" customFormat="1">
      <c r="H601" s="539"/>
      <c r="I601" s="539"/>
      <c r="J601" s="1"/>
      <c r="K601" s="539"/>
      <c r="L601" s="539"/>
      <c r="M601" s="1"/>
      <c r="N601" s="26"/>
      <c r="O601" s="26"/>
      <c r="P601" s="26"/>
      <c r="Q601" s="539"/>
      <c r="R601" s="539"/>
    </row>
    <row r="602" spans="8:18" s="20" customFormat="1">
      <c r="H602" s="539"/>
      <c r="I602" s="539"/>
      <c r="J602" s="1"/>
      <c r="K602" s="539"/>
      <c r="L602" s="539"/>
      <c r="M602" s="1"/>
      <c r="N602" s="26"/>
      <c r="O602" s="26"/>
      <c r="P602" s="26"/>
      <c r="Q602" s="539"/>
      <c r="R602" s="539"/>
    </row>
    <row r="603" spans="8:18" s="20" customFormat="1">
      <c r="H603" s="539"/>
      <c r="I603" s="539"/>
      <c r="J603" s="1"/>
      <c r="K603" s="539"/>
      <c r="L603" s="539"/>
      <c r="M603" s="1"/>
      <c r="N603" s="26"/>
      <c r="O603" s="26"/>
      <c r="P603" s="26"/>
      <c r="Q603" s="539"/>
      <c r="R603" s="539"/>
    </row>
    <row r="604" spans="8:18" s="20" customFormat="1">
      <c r="H604" s="539"/>
      <c r="I604" s="539"/>
      <c r="J604" s="1"/>
      <c r="K604" s="539"/>
      <c r="L604" s="539"/>
      <c r="M604" s="1"/>
      <c r="N604" s="26"/>
      <c r="O604" s="26"/>
      <c r="P604" s="26"/>
      <c r="Q604" s="539"/>
      <c r="R604" s="539"/>
    </row>
    <row r="605" spans="8:18" s="20" customFormat="1">
      <c r="H605" s="539"/>
      <c r="I605" s="539"/>
      <c r="J605" s="1"/>
      <c r="K605" s="539"/>
      <c r="L605" s="539"/>
      <c r="M605" s="1"/>
      <c r="N605" s="26"/>
      <c r="O605" s="26"/>
      <c r="P605" s="26"/>
      <c r="Q605" s="539"/>
      <c r="R605" s="539"/>
    </row>
    <row r="606" spans="8:18" s="20" customFormat="1">
      <c r="H606" s="539"/>
      <c r="I606" s="539"/>
      <c r="J606" s="1"/>
      <c r="K606" s="539"/>
      <c r="L606" s="539"/>
      <c r="M606" s="1"/>
      <c r="N606" s="26"/>
      <c r="O606" s="26"/>
      <c r="P606" s="26"/>
      <c r="Q606" s="539"/>
      <c r="R606" s="539"/>
    </row>
    <row r="607" spans="8:18" s="20" customFormat="1">
      <c r="H607" s="539"/>
      <c r="I607" s="539"/>
      <c r="J607" s="1"/>
      <c r="K607" s="539"/>
      <c r="L607" s="539"/>
      <c r="M607" s="1"/>
      <c r="N607" s="26"/>
      <c r="O607" s="26"/>
      <c r="P607" s="26"/>
      <c r="Q607" s="539"/>
      <c r="R607" s="539"/>
    </row>
    <row r="608" spans="8:18" s="20" customFormat="1">
      <c r="H608" s="539"/>
      <c r="I608" s="539"/>
      <c r="J608" s="1"/>
      <c r="K608" s="539"/>
      <c r="L608" s="539"/>
      <c r="M608" s="1"/>
      <c r="N608" s="26"/>
      <c r="O608" s="26"/>
      <c r="P608" s="26"/>
      <c r="Q608" s="539"/>
      <c r="R608" s="539"/>
    </row>
    <row r="609" spans="8:18" s="20" customFormat="1">
      <c r="H609" s="539"/>
      <c r="I609" s="539"/>
      <c r="J609" s="1"/>
      <c r="K609" s="539"/>
      <c r="L609" s="539"/>
      <c r="M609" s="1"/>
      <c r="N609" s="26"/>
      <c r="O609" s="26"/>
      <c r="P609" s="26"/>
      <c r="Q609" s="539"/>
      <c r="R609" s="539"/>
    </row>
    <row r="610" spans="8:18" s="20" customFormat="1">
      <c r="H610" s="539"/>
      <c r="I610" s="539"/>
      <c r="J610" s="1"/>
      <c r="K610" s="539"/>
      <c r="L610" s="539"/>
      <c r="M610" s="1"/>
      <c r="N610" s="26"/>
      <c r="O610" s="26"/>
      <c r="P610" s="26"/>
      <c r="Q610" s="539"/>
      <c r="R610" s="539"/>
    </row>
    <row r="611" spans="8:18" s="20" customFormat="1">
      <c r="H611" s="539"/>
      <c r="I611" s="539"/>
      <c r="J611" s="1"/>
      <c r="K611" s="539"/>
      <c r="L611" s="539"/>
      <c r="M611" s="1"/>
      <c r="N611" s="26"/>
      <c r="O611" s="26"/>
      <c r="P611" s="26"/>
      <c r="Q611" s="539"/>
      <c r="R611" s="539"/>
    </row>
    <row r="612" spans="8:18" s="20" customFormat="1">
      <c r="H612" s="539"/>
      <c r="I612" s="539"/>
      <c r="J612" s="1"/>
      <c r="K612" s="539"/>
      <c r="L612" s="539"/>
      <c r="M612" s="1"/>
      <c r="N612" s="26"/>
      <c r="O612" s="26"/>
      <c r="P612" s="26"/>
      <c r="Q612" s="539"/>
      <c r="R612" s="539"/>
    </row>
    <row r="613" spans="8:18" s="20" customFormat="1">
      <c r="H613" s="539"/>
      <c r="I613" s="539"/>
      <c r="J613" s="1"/>
      <c r="K613" s="539"/>
      <c r="L613" s="539"/>
      <c r="M613" s="1"/>
      <c r="N613" s="26"/>
      <c r="O613" s="26"/>
      <c r="P613" s="26"/>
      <c r="Q613" s="539"/>
      <c r="R613" s="539"/>
    </row>
    <row r="614" spans="8:18" s="20" customFormat="1">
      <c r="H614" s="539"/>
      <c r="I614" s="539"/>
      <c r="J614" s="1"/>
      <c r="K614" s="539"/>
      <c r="L614" s="539"/>
      <c r="M614" s="1"/>
      <c r="N614" s="26"/>
      <c r="O614" s="26"/>
      <c r="P614" s="26"/>
      <c r="Q614" s="539"/>
      <c r="R614" s="539"/>
    </row>
    <row r="615" spans="8:18" s="20" customFormat="1">
      <c r="H615" s="539"/>
      <c r="I615" s="539"/>
      <c r="J615" s="1"/>
      <c r="K615" s="539"/>
      <c r="L615" s="539"/>
      <c r="M615" s="1"/>
      <c r="N615" s="26"/>
      <c r="O615" s="26"/>
      <c r="P615" s="26"/>
      <c r="Q615" s="539"/>
      <c r="R615" s="539"/>
    </row>
    <row r="616" spans="8:18" s="20" customFormat="1">
      <c r="H616" s="539"/>
      <c r="I616" s="539"/>
      <c r="J616" s="1"/>
      <c r="K616" s="539"/>
      <c r="L616" s="539"/>
      <c r="M616" s="1"/>
      <c r="N616" s="26"/>
      <c r="O616" s="26"/>
      <c r="P616" s="26"/>
      <c r="Q616" s="539"/>
      <c r="R616" s="539"/>
    </row>
    <row r="617" spans="8:18" s="20" customFormat="1">
      <c r="H617" s="539"/>
      <c r="I617" s="539"/>
      <c r="J617" s="1"/>
      <c r="K617" s="539"/>
      <c r="L617" s="539"/>
      <c r="M617" s="1"/>
      <c r="N617" s="26"/>
      <c r="O617" s="26"/>
      <c r="P617" s="26"/>
      <c r="Q617" s="539"/>
      <c r="R617" s="539"/>
    </row>
    <row r="618" spans="8:18" s="20" customFormat="1">
      <c r="H618" s="539"/>
      <c r="I618" s="539"/>
      <c r="J618" s="1"/>
      <c r="K618" s="539"/>
      <c r="L618" s="539"/>
      <c r="M618" s="1"/>
      <c r="N618" s="26"/>
      <c r="O618" s="26"/>
      <c r="P618" s="26"/>
      <c r="Q618" s="539"/>
      <c r="R618" s="539"/>
    </row>
    <row r="619" spans="8:18" s="20" customFormat="1">
      <c r="H619" s="539"/>
      <c r="I619" s="539"/>
      <c r="J619" s="1"/>
      <c r="K619" s="539"/>
      <c r="L619" s="539"/>
      <c r="M619" s="1"/>
      <c r="N619" s="26"/>
      <c r="O619" s="26"/>
      <c r="P619" s="26"/>
      <c r="Q619" s="539"/>
      <c r="R619" s="539"/>
    </row>
    <row r="620" spans="8:18" s="20" customFormat="1">
      <c r="H620" s="539"/>
      <c r="I620" s="539"/>
      <c r="J620" s="1"/>
      <c r="K620" s="539"/>
      <c r="L620" s="539"/>
      <c r="M620" s="1"/>
      <c r="N620" s="26"/>
      <c r="O620" s="26"/>
      <c r="P620" s="26"/>
      <c r="Q620" s="539"/>
      <c r="R620" s="539"/>
    </row>
    <row r="621" spans="8:18" s="20" customFormat="1">
      <c r="H621" s="539"/>
      <c r="I621" s="539"/>
      <c r="J621" s="1"/>
      <c r="K621" s="539"/>
      <c r="L621" s="539"/>
      <c r="M621" s="1"/>
      <c r="N621" s="26"/>
      <c r="O621" s="26"/>
      <c r="P621" s="26"/>
      <c r="Q621" s="539"/>
      <c r="R621" s="539"/>
    </row>
    <row r="622" spans="8:18" s="20" customFormat="1">
      <c r="H622" s="539"/>
      <c r="I622" s="539"/>
      <c r="J622" s="1"/>
      <c r="K622" s="539"/>
      <c r="L622" s="539"/>
      <c r="M622" s="1"/>
      <c r="N622" s="26"/>
      <c r="O622" s="26"/>
      <c r="P622" s="26"/>
      <c r="Q622" s="539"/>
      <c r="R622" s="539"/>
    </row>
    <row r="623" spans="8:18" s="20" customFormat="1">
      <c r="H623" s="539"/>
      <c r="I623" s="539"/>
      <c r="J623" s="1"/>
      <c r="K623" s="539"/>
      <c r="L623" s="539"/>
      <c r="M623" s="1"/>
      <c r="N623" s="26"/>
      <c r="O623" s="26"/>
      <c r="P623" s="26"/>
      <c r="Q623" s="539"/>
      <c r="R623" s="539"/>
    </row>
    <row r="624" spans="8:18" s="20" customFormat="1">
      <c r="H624" s="539"/>
      <c r="I624" s="539"/>
      <c r="J624" s="1"/>
      <c r="K624" s="539"/>
      <c r="L624" s="539"/>
      <c r="M624" s="1"/>
      <c r="N624" s="26"/>
      <c r="O624" s="26"/>
      <c r="P624" s="26"/>
      <c r="Q624" s="539"/>
      <c r="R624" s="539"/>
    </row>
    <row r="625" spans="8:18" s="20" customFormat="1">
      <c r="H625" s="539"/>
      <c r="I625" s="539"/>
      <c r="J625" s="1"/>
      <c r="K625" s="539"/>
      <c r="L625" s="539"/>
      <c r="M625" s="1"/>
      <c r="N625" s="26"/>
      <c r="O625" s="26"/>
      <c r="P625" s="26"/>
      <c r="Q625" s="539"/>
      <c r="R625" s="539"/>
    </row>
    <row r="626" spans="8:18" s="20" customFormat="1">
      <c r="H626" s="539"/>
      <c r="I626" s="539"/>
      <c r="J626" s="1"/>
      <c r="K626" s="539"/>
      <c r="L626" s="539"/>
      <c r="M626" s="1"/>
      <c r="N626" s="26"/>
      <c r="O626" s="26"/>
      <c r="P626" s="26"/>
      <c r="Q626" s="539"/>
      <c r="R626" s="539"/>
    </row>
    <row r="627" spans="8:18" s="20" customFormat="1">
      <c r="H627" s="539"/>
      <c r="I627" s="539"/>
      <c r="J627" s="1"/>
      <c r="K627" s="539"/>
      <c r="L627" s="539"/>
      <c r="M627" s="1"/>
      <c r="N627" s="26"/>
      <c r="O627" s="26"/>
      <c r="P627" s="26"/>
      <c r="Q627" s="539"/>
      <c r="R627" s="539"/>
    </row>
    <row r="628" spans="8:18" s="20" customFormat="1">
      <c r="H628" s="539"/>
      <c r="I628" s="539"/>
      <c r="J628" s="1"/>
      <c r="K628" s="539"/>
      <c r="L628" s="539"/>
      <c r="M628" s="1"/>
      <c r="N628" s="26"/>
      <c r="O628" s="26"/>
      <c r="P628" s="26"/>
      <c r="Q628" s="539"/>
      <c r="R628" s="539"/>
    </row>
    <row r="629" spans="8:18" s="20" customFormat="1">
      <c r="H629" s="539"/>
      <c r="I629" s="539"/>
      <c r="J629" s="1"/>
      <c r="K629" s="539"/>
      <c r="L629" s="539"/>
      <c r="M629" s="1"/>
      <c r="N629" s="26"/>
      <c r="O629" s="26"/>
      <c r="P629" s="26"/>
      <c r="Q629" s="539"/>
      <c r="R629" s="539"/>
    </row>
    <row r="630" spans="8:18" s="20" customFormat="1">
      <c r="H630" s="539"/>
      <c r="I630" s="539"/>
      <c r="J630" s="1"/>
      <c r="K630" s="539"/>
      <c r="L630" s="539"/>
      <c r="M630" s="1"/>
      <c r="N630" s="26"/>
      <c r="O630" s="26"/>
      <c r="P630" s="26"/>
      <c r="Q630" s="539"/>
      <c r="R630" s="539"/>
    </row>
    <row r="631" spans="8:18" s="20" customFormat="1">
      <c r="H631" s="539"/>
      <c r="I631" s="539"/>
      <c r="J631" s="1"/>
      <c r="K631" s="539"/>
      <c r="L631" s="539"/>
      <c r="M631" s="1"/>
      <c r="N631" s="26"/>
      <c r="O631" s="26"/>
      <c r="P631" s="26"/>
      <c r="Q631" s="539"/>
      <c r="R631" s="539"/>
    </row>
    <row r="632" spans="8:18" s="20" customFormat="1">
      <c r="H632" s="539"/>
      <c r="I632" s="539"/>
      <c r="J632" s="1"/>
      <c r="K632" s="539"/>
      <c r="L632" s="539"/>
      <c r="M632" s="1"/>
      <c r="N632" s="26"/>
      <c r="O632" s="26"/>
      <c r="P632" s="26"/>
      <c r="Q632" s="539"/>
      <c r="R632" s="539"/>
    </row>
    <row r="633" spans="8:18" s="20" customFormat="1">
      <c r="H633" s="539"/>
      <c r="I633" s="539"/>
      <c r="J633" s="1"/>
      <c r="K633" s="539"/>
      <c r="L633" s="539"/>
      <c r="M633" s="1"/>
      <c r="N633" s="26"/>
      <c r="O633" s="26"/>
      <c r="P633" s="26"/>
      <c r="Q633" s="539"/>
      <c r="R633" s="539"/>
    </row>
    <row r="634" spans="8:18" s="20" customFormat="1">
      <c r="H634" s="539"/>
      <c r="I634" s="539"/>
      <c r="J634" s="1"/>
      <c r="K634" s="539"/>
      <c r="L634" s="539"/>
      <c r="M634" s="1"/>
      <c r="N634" s="26"/>
      <c r="O634" s="26"/>
      <c r="P634" s="26"/>
      <c r="Q634" s="539"/>
      <c r="R634" s="539"/>
    </row>
    <row r="635" spans="8:18" s="20" customFormat="1">
      <c r="H635" s="539"/>
      <c r="I635" s="539"/>
      <c r="J635" s="1"/>
      <c r="K635" s="539"/>
      <c r="L635" s="539"/>
      <c r="M635" s="1"/>
      <c r="N635" s="26"/>
      <c r="O635" s="26"/>
      <c r="P635" s="26"/>
      <c r="Q635" s="539"/>
      <c r="R635" s="539"/>
    </row>
    <row r="636" spans="8:18" s="20" customFormat="1">
      <c r="H636" s="539"/>
      <c r="I636" s="539"/>
      <c r="J636" s="1"/>
      <c r="K636" s="539"/>
      <c r="L636" s="539"/>
      <c r="M636" s="1"/>
      <c r="N636" s="26"/>
      <c r="O636" s="26"/>
      <c r="P636" s="26"/>
      <c r="Q636" s="539"/>
      <c r="R636" s="539"/>
    </row>
    <row r="637" spans="8:18" s="20" customFormat="1">
      <c r="H637" s="539"/>
      <c r="I637" s="539"/>
      <c r="J637" s="1"/>
      <c r="K637" s="539"/>
      <c r="L637" s="539"/>
      <c r="M637" s="1"/>
      <c r="N637" s="26"/>
      <c r="O637" s="26"/>
      <c r="P637" s="26"/>
      <c r="Q637" s="539"/>
      <c r="R637" s="539"/>
    </row>
    <row r="638" spans="8:18" s="20" customFormat="1">
      <c r="H638" s="539"/>
      <c r="I638" s="539"/>
      <c r="J638" s="1"/>
      <c r="K638" s="539"/>
      <c r="L638" s="539"/>
      <c r="M638" s="1"/>
      <c r="N638" s="26"/>
      <c r="O638" s="26"/>
      <c r="P638" s="26"/>
      <c r="Q638" s="539"/>
      <c r="R638" s="539"/>
    </row>
    <row r="639" spans="8:18" s="20" customFormat="1">
      <c r="H639" s="539"/>
      <c r="I639" s="539"/>
      <c r="J639" s="1"/>
      <c r="K639" s="539"/>
      <c r="L639" s="539"/>
      <c r="M639" s="1"/>
      <c r="N639" s="26"/>
      <c r="O639" s="26"/>
      <c r="P639" s="26"/>
      <c r="Q639" s="539"/>
      <c r="R639" s="539"/>
    </row>
    <row r="640" spans="8:18" s="20" customFormat="1">
      <c r="H640" s="539"/>
      <c r="I640" s="539"/>
      <c r="J640" s="1"/>
      <c r="K640" s="539"/>
      <c r="L640" s="539"/>
      <c r="M640" s="1"/>
      <c r="N640" s="26"/>
      <c r="O640" s="26"/>
      <c r="P640" s="26"/>
      <c r="Q640" s="539"/>
      <c r="R640" s="539"/>
    </row>
    <row r="641" spans="8:18" s="20" customFormat="1">
      <c r="H641" s="539"/>
      <c r="I641" s="539"/>
      <c r="J641" s="1"/>
      <c r="K641" s="539"/>
      <c r="L641" s="539"/>
      <c r="M641" s="1"/>
      <c r="N641" s="26"/>
      <c r="O641" s="26"/>
      <c r="P641" s="26"/>
      <c r="Q641" s="539"/>
      <c r="R641" s="539"/>
    </row>
    <row r="642" spans="8:18" s="20" customFormat="1">
      <c r="H642" s="539"/>
      <c r="I642" s="539"/>
      <c r="J642" s="1"/>
      <c r="K642" s="539"/>
      <c r="L642" s="539"/>
      <c r="M642" s="1"/>
      <c r="N642" s="26"/>
      <c r="O642" s="26"/>
      <c r="P642" s="26"/>
      <c r="Q642" s="539"/>
      <c r="R642" s="539"/>
    </row>
    <row r="643" spans="8:18" s="20" customFormat="1">
      <c r="H643" s="539"/>
      <c r="I643" s="539"/>
      <c r="J643" s="1"/>
      <c r="K643" s="539"/>
      <c r="L643" s="539"/>
      <c r="M643" s="1"/>
      <c r="N643" s="26"/>
      <c r="O643" s="26"/>
      <c r="P643" s="26"/>
      <c r="Q643" s="539"/>
      <c r="R643" s="539"/>
    </row>
    <row r="644" spans="8:18" s="20" customFormat="1">
      <c r="H644" s="539"/>
      <c r="I644" s="539"/>
      <c r="J644" s="1"/>
      <c r="K644" s="539"/>
      <c r="L644" s="539"/>
      <c r="M644" s="1"/>
      <c r="N644" s="26"/>
      <c r="O644" s="26"/>
      <c r="P644" s="26"/>
      <c r="Q644" s="539"/>
      <c r="R644" s="539"/>
    </row>
    <row r="645" spans="8:18" s="20" customFormat="1">
      <c r="H645" s="539"/>
      <c r="I645" s="539"/>
      <c r="J645" s="1"/>
      <c r="K645" s="539"/>
      <c r="L645" s="539"/>
      <c r="M645" s="1"/>
      <c r="N645" s="26"/>
      <c r="O645" s="26"/>
      <c r="P645" s="26"/>
      <c r="Q645" s="539"/>
      <c r="R645" s="539"/>
    </row>
    <row r="646" spans="8:18" s="20" customFormat="1">
      <c r="H646" s="539"/>
      <c r="I646" s="539"/>
      <c r="J646" s="1"/>
      <c r="K646" s="539"/>
      <c r="L646" s="539"/>
      <c r="M646" s="1"/>
      <c r="N646" s="26"/>
      <c r="O646" s="26"/>
      <c r="P646" s="26"/>
      <c r="Q646" s="539"/>
      <c r="R646" s="539"/>
    </row>
    <row r="647" spans="8:18" s="20" customFormat="1">
      <c r="H647" s="539"/>
      <c r="I647" s="539"/>
      <c r="J647" s="1"/>
      <c r="K647" s="539"/>
      <c r="L647" s="539"/>
      <c r="M647" s="1"/>
      <c r="N647" s="26"/>
      <c r="O647" s="26"/>
      <c r="P647" s="26"/>
      <c r="Q647" s="539"/>
      <c r="R647" s="539"/>
    </row>
    <row r="648" spans="8:18" s="20" customFormat="1">
      <c r="H648" s="539"/>
      <c r="I648" s="539"/>
      <c r="J648" s="1"/>
      <c r="K648" s="539"/>
      <c r="L648" s="539"/>
      <c r="M648" s="1"/>
      <c r="N648" s="26"/>
      <c r="O648" s="26"/>
      <c r="P648" s="26"/>
      <c r="Q648" s="539"/>
      <c r="R648" s="539"/>
    </row>
    <row r="649" spans="8:18" s="20" customFormat="1">
      <c r="H649" s="539"/>
      <c r="I649" s="539"/>
      <c r="J649" s="1"/>
      <c r="K649" s="539"/>
      <c r="L649" s="539"/>
      <c r="M649" s="1"/>
      <c r="N649" s="26"/>
      <c r="O649" s="26"/>
      <c r="P649" s="26"/>
      <c r="Q649" s="539"/>
      <c r="R649" s="539"/>
    </row>
    <row r="650" spans="8:18" s="20" customFormat="1">
      <c r="H650" s="539"/>
      <c r="I650" s="539"/>
      <c r="J650" s="1"/>
      <c r="K650" s="539"/>
      <c r="L650" s="539"/>
      <c r="M650" s="1"/>
      <c r="N650" s="26"/>
      <c r="O650" s="26"/>
      <c r="P650" s="26"/>
      <c r="Q650" s="539"/>
      <c r="R650" s="539"/>
    </row>
    <row r="651" spans="8:18" s="20" customFormat="1">
      <c r="H651" s="539"/>
      <c r="I651" s="539"/>
      <c r="J651" s="1"/>
      <c r="K651" s="539"/>
      <c r="L651" s="539"/>
      <c r="M651" s="1"/>
      <c r="N651" s="26"/>
      <c r="O651" s="26"/>
      <c r="P651" s="26"/>
      <c r="Q651" s="539"/>
      <c r="R651" s="539"/>
    </row>
    <row r="652" spans="8:18" s="20" customFormat="1">
      <c r="H652" s="539"/>
      <c r="I652" s="539"/>
      <c r="J652" s="1"/>
      <c r="K652" s="539"/>
      <c r="L652" s="539"/>
      <c r="M652" s="1"/>
      <c r="N652" s="26"/>
      <c r="O652" s="26"/>
      <c r="P652" s="26"/>
      <c r="Q652" s="539"/>
      <c r="R652" s="539"/>
    </row>
    <row r="653" spans="8:18" s="20" customFormat="1">
      <c r="H653" s="539"/>
      <c r="I653" s="539"/>
      <c r="J653" s="1"/>
      <c r="K653" s="539"/>
      <c r="L653" s="539"/>
      <c r="M653" s="1"/>
      <c r="N653" s="26"/>
      <c r="O653" s="26"/>
      <c r="P653" s="26"/>
      <c r="Q653" s="539"/>
      <c r="R653" s="539"/>
    </row>
    <row r="654" spans="8:18" s="20" customFormat="1">
      <c r="H654" s="539"/>
      <c r="I654" s="539"/>
      <c r="J654" s="1"/>
      <c r="K654" s="539"/>
      <c r="L654" s="539"/>
      <c r="M654" s="1"/>
      <c r="N654" s="26"/>
      <c r="O654" s="26"/>
      <c r="P654" s="26"/>
      <c r="Q654" s="539"/>
      <c r="R654" s="539"/>
    </row>
    <row r="655" spans="8:18" s="20" customFormat="1">
      <c r="H655" s="539"/>
      <c r="I655" s="539"/>
      <c r="J655" s="1"/>
      <c r="K655" s="539"/>
      <c r="L655" s="539"/>
      <c r="M655" s="1"/>
      <c r="N655" s="26"/>
      <c r="O655" s="26"/>
      <c r="P655" s="26"/>
      <c r="Q655" s="539"/>
      <c r="R655" s="539"/>
    </row>
    <row r="656" spans="8:18" s="20" customFormat="1">
      <c r="H656" s="539"/>
      <c r="I656" s="539"/>
      <c r="J656" s="1"/>
      <c r="K656" s="539"/>
      <c r="L656" s="539"/>
      <c r="M656" s="1"/>
      <c r="N656" s="26"/>
      <c r="O656" s="26"/>
      <c r="P656" s="26"/>
      <c r="Q656" s="539"/>
      <c r="R656" s="539"/>
    </row>
    <row r="657" spans="8:18" s="20" customFormat="1">
      <c r="H657" s="539"/>
      <c r="I657" s="539"/>
      <c r="J657" s="1"/>
      <c r="K657" s="539"/>
      <c r="L657" s="539"/>
      <c r="M657" s="1"/>
      <c r="N657" s="26"/>
      <c r="O657" s="26"/>
      <c r="P657" s="26"/>
      <c r="Q657" s="539"/>
      <c r="R657" s="539"/>
    </row>
    <row r="658" spans="8:18" s="20" customFormat="1">
      <c r="H658" s="539"/>
      <c r="I658" s="539"/>
      <c r="J658" s="1"/>
      <c r="K658" s="539"/>
      <c r="L658" s="539"/>
      <c r="M658" s="1"/>
      <c r="N658" s="26"/>
      <c r="O658" s="26"/>
      <c r="P658" s="26"/>
      <c r="Q658" s="539"/>
      <c r="R658" s="539"/>
    </row>
    <row r="659" spans="8:18" s="20" customFormat="1">
      <c r="H659" s="539"/>
      <c r="I659" s="539"/>
      <c r="J659" s="1"/>
      <c r="K659" s="539"/>
      <c r="L659" s="539"/>
      <c r="M659" s="1"/>
      <c r="N659" s="26"/>
      <c r="O659" s="26"/>
      <c r="P659" s="26"/>
      <c r="Q659" s="539"/>
      <c r="R659" s="539"/>
    </row>
    <row r="660" spans="8:18" s="20" customFormat="1">
      <c r="H660" s="539"/>
      <c r="I660" s="539"/>
      <c r="J660" s="1"/>
      <c r="K660" s="539"/>
      <c r="L660" s="539"/>
      <c r="M660" s="1"/>
      <c r="N660" s="26"/>
      <c r="O660" s="26"/>
      <c r="P660" s="26"/>
      <c r="Q660" s="539"/>
      <c r="R660" s="539"/>
    </row>
    <row r="661" spans="8:18" s="20" customFormat="1">
      <c r="H661" s="539"/>
      <c r="I661" s="539"/>
      <c r="J661" s="1"/>
      <c r="K661" s="539"/>
      <c r="L661" s="539"/>
      <c r="M661" s="1"/>
      <c r="N661" s="26"/>
      <c r="O661" s="26"/>
      <c r="P661" s="26"/>
      <c r="Q661" s="539"/>
      <c r="R661" s="539"/>
    </row>
    <row r="662" spans="8:18" s="20" customFormat="1">
      <c r="H662" s="539"/>
      <c r="I662" s="539"/>
      <c r="J662" s="1"/>
      <c r="K662" s="539"/>
      <c r="L662" s="539"/>
      <c r="M662" s="1"/>
      <c r="N662" s="26"/>
      <c r="O662" s="26"/>
      <c r="P662" s="26"/>
      <c r="Q662" s="539"/>
      <c r="R662" s="539"/>
    </row>
    <row r="663" spans="8:18" s="20" customFormat="1">
      <c r="H663" s="539"/>
      <c r="I663" s="539"/>
      <c r="J663" s="1"/>
      <c r="K663" s="539"/>
      <c r="L663" s="539"/>
      <c r="M663" s="1"/>
      <c r="N663" s="26"/>
      <c r="O663" s="26"/>
      <c r="P663" s="26"/>
      <c r="Q663" s="539"/>
      <c r="R663" s="539"/>
    </row>
    <row r="664" spans="8:18" s="20" customFormat="1">
      <c r="H664" s="539"/>
      <c r="I664" s="539"/>
      <c r="J664" s="1"/>
      <c r="K664" s="539"/>
      <c r="L664" s="539"/>
      <c r="M664" s="1"/>
      <c r="N664" s="26"/>
      <c r="O664" s="26"/>
      <c r="P664" s="26"/>
      <c r="Q664" s="539"/>
      <c r="R664" s="539"/>
    </row>
    <row r="665" spans="8:18" s="20" customFormat="1">
      <c r="H665" s="539"/>
      <c r="I665" s="539"/>
      <c r="J665" s="1"/>
      <c r="K665" s="539"/>
      <c r="L665" s="539"/>
      <c r="M665" s="1"/>
      <c r="N665" s="26"/>
      <c r="O665" s="26"/>
      <c r="P665" s="26"/>
      <c r="Q665" s="539"/>
      <c r="R665" s="539"/>
    </row>
    <row r="666" spans="8:18" s="20" customFormat="1">
      <c r="H666" s="539"/>
      <c r="I666" s="539"/>
      <c r="J666" s="1"/>
      <c r="K666" s="539"/>
      <c r="L666" s="539"/>
      <c r="M666" s="1"/>
      <c r="N666" s="26"/>
      <c r="O666" s="26"/>
      <c r="P666" s="26"/>
      <c r="Q666" s="539"/>
      <c r="R666" s="539"/>
    </row>
    <row r="667" spans="8:18" s="20" customFormat="1">
      <c r="H667" s="539"/>
      <c r="I667" s="539"/>
      <c r="J667" s="1"/>
      <c r="K667" s="539"/>
      <c r="L667" s="539"/>
      <c r="M667" s="1"/>
      <c r="N667" s="26"/>
      <c r="O667" s="26"/>
      <c r="P667" s="26"/>
      <c r="Q667" s="539"/>
      <c r="R667" s="539"/>
    </row>
    <row r="668" spans="8:18" s="20" customFormat="1">
      <c r="H668" s="539"/>
      <c r="I668" s="539"/>
      <c r="J668" s="1"/>
      <c r="K668" s="539"/>
      <c r="L668" s="539"/>
      <c r="M668" s="1"/>
      <c r="N668" s="26"/>
      <c r="O668" s="26"/>
      <c r="P668" s="26"/>
      <c r="Q668" s="539"/>
      <c r="R668" s="539"/>
    </row>
    <row r="669" spans="8:18" s="20" customFormat="1">
      <c r="H669" s="539"/>
      <c r="I669" s="539"/>
      <c r="J669" s="1"/>
      <c r="K669" s="539"/>
      <c r="L669" s="539"/>
      <c r="M669" s="1"/>
      <c r="N669" s="26"/>
      <c r="O669" s="26"/>
      <c r="P669" s="26"/>
      <c r="Q669" s="539"/>
      <c r="R669" s="539"/>
    </row>
    <row r="670" spans="8:18" s="20" customFormat="1">
      <c r="H670" s="539"/>
      <c r="I670" s="539"/>
      <c r="J670" s="1"/>
      <c r="K670" s="539"/>
      <c r="L670" s="539"/>
      <c r="M670" s="1"/>
      <c r="N670" s="26"/>
      <c r="O670" s="26"/>
      <c r="P670" s="26"/>
      <c r="Q670" s="539"/>
      <c r="R670" s="539"/>
    </row>
    <row r="671" spans="8:18" s="20" customFormat="1">
      <c r="H671" s="539"/>
      <c r="I671" s="539"/>
      <c r="J671" s="1"/>
      <c r="K671" s="539"/>
      <c r="L671" s="539"/>
      <c r="M671" s="1"/>
      <c r="N671" s="26"/>
      <c r="O671" s="26"/>
      <c r="P671" s="26"/>
      <c r="Q671" s="539"/>
      <c r="R671" s="539"/>
    </row>
    <row r="672" spans="8:18" s="20" customFormat="1">
      <c r="H672" s="539"/>
      <c r="I672" s="539"/>
      <c r="J672" s="1"/>
      <c r="K672" s="539"/>
      <c r="L672" s="539"/>
      <c r="M672" s="1"/>
      <c r="N672" s="26"/>
      <c r="O672" s="26"/>
      <c r="P672" s="26"/>
      <c r="Q672" s="539"/>
      <c r="R672" s="539"/>
    </row>
    <row r="673" spans="8:18" s="20" customFormat="1">
      <c r="H673" s="539"/>
      <c r="I673" s="539"/>
      <c r="J673" s="1"/>
      <c r="K673" s="539"/>
      <c r="L673" s="539"/>
      <c r="M673" s="1"/>
      <c r="N673" s="26"/>
      <c r="O673" s="26"/>
      <c r="P673" s="26"/>
      <c r="Q673" s="539"/>
      <c r="R673" s="539"/>
    </row>
    <row r="674" spans="8:18" s="20" customFormat="1">
      <c r="H674" s="539"/>
      <c r="I674" s="539"/>
      <c r="J674" s="1"/>
      <c r="K674" s="539"/>
      <c r="L674" s="539"/>
      <c r="M674" s="1"/>
      <c r="N674" s="26"/>
      <c r="O674" s="26"/>
      <c r="P674" s="26"/>
      <c r="Q674" s="539"/>
      <c r="R674" s="539"/>
    </row>
    <row r="675" spans="8:18" s="20" customFormat="1">
      <c r="H675" s="539"/>
      <c r="I675" s="539"/>
      <c r="J675" s="1"/>
      <c r="K675" s="539"/>
      <c r="L675" s="539"/>
      <c r="M675" s="1"/>
      <c r="N675" s="26"/>
      <c r="O675" s="26"/>
      <c r="P675" s="26"/>
      <c r="Q675" s="539"/>
      <c r="R675" s="539"/>
    </row>
    <row r="676" spans="8:18" s="20" customFormat="1">
      <c r="H676" s="539"/>
      <c r="I676" s="539"/>
      <c r="J676" s="1"/>
      <c r="K676" s="539"/>
      <c r="L676" s="539"/>
      <c r="M676" s="1"/>
      <c r="N676" s="26"/>
      <c r="O676" s="26"/>
      <c r="P676" s="26"/>
      <c r="Q676" s="539"/>
      <c r="R676" s="539"/>
    </row>
    <row r="677" spans="8:18" s="20" customFormat="1">
      <c r="H677" s="539"/>
      <c r="I677" s="539"/>
      <c r="J677" s="1"/>
      <c r="K677" s="539"/>
      <c r="L677" s="539"/>
      <c r="M677" s="1"/>
      <c r="N677" s="26"/>
      <c r="O677" s="26"/>
      <c r="P677" s="26"/>
      <c r="Q677" s="539"/>
      <c r="R677" s="539"/>
    </row>
    <row r="678" spans="8:18" s="20" customFormat="1">
      <c r="H678" s="539"/>
      <c r="I678" s="539"/>
      <c r="J678" s="1"/>
      <c r="K678" s="539"/>
      <c r="L678" s="539"/>
      <c r="M678" s="1"/>
      <c r="N678" s="26"/>
      <c r="O678" s="26"/>
      <c r="P678" s="26"/>
      <c r="Q678" s="539"/>
      <c r="R678" s="539"/>
    </row>
    <row r="679" spans="8:18" s="20" customFormat="1">
      <c r="H679" s="539"/>
      <c r="I679" s="539"/>
      <c r="J679" s="1"/>
      <c r="K679" s="539"/>
      <c r="L679" s="539"/>
      <c r="M679" s="1"/>
      <c r="N679" s="26"/>
      <c r="O679" s="26"/>
      <c r="P679" s="26"/>
      <c r="Q679" s="539"/>
      <c r="R679" s="539"/>
    </row>
    <row r="680" spans="8:18" s="20" customFormat="1">
      <c r="H680" s="539"/>
      <c r="I680" s="539"/>
      <c r="J680" s="1"/>
      <c r="K680" s="539"/>
      <c r="L680" s="539"/>
      <c r="M680" s="1"/>
      <c r="N680" s="26"/>
      <c r="O680" s="26"/>
      <c r="P680" s="26"/>
      <c r="Q680" s="539"/>
      <c r="R680" s="539"/>
    </row>
    <row r="681" spans="8:18" s="20" customFormat="1">
      <c r="H681" s="539"/>
      <c r="I681" s="539"/>
      <c r="J681" s="1"/>
      <c r="K681" s="539"/>
      <c r="L681" s="539"/>
      <c r="M681" s="1"/>
      <c r="N681" s="26"/>
      <c r="O681" s="26"/>
      <c r="P681" s="26"/>
      <c r="Q681" s="539"/>
      <c r="R681" s="539"/>
    </row>
    <row r="682" spans="8:18" s="20" customFormat="1">
      <c r="H682" s="539"/>
      <c r="I682" s="539"/>
      <c r="J682" s="1"/>
      <c r="K682" s="539"/>
      <c r="L682" s="539"/>
      <c r="M682" s="1"/>
      <c r="N682" s="26"/>
      <c r="O682" s="26"/>
      <c r="P682" s="26"/>
      <c r="Q682" s="539"/>
      <c r="R682" s="539"/>
    </row>
    <row r="683" spans="8:18" s="20" customFormat="1">
      <c r="H683" s="539"/>
      <c r="I683" s="539"/>
      <c r="J683" s="1"/>
      <c r="K683" s="539"/>
      <c r="L683" s="539"/>
      <c r="M683" s="1"/>
      <c r="N683" s="26"/>
      <c r="O683" s="26"/>
      <c r="P683" s="26"/>
      <c r="Q683" s="539"/>
      <c r="R683" s="539"/>
    </row>
    <row r="684" spans="8:18" s="20" customFormat="1">
      <c r="H684" s="539"/>
      <c r="I684" s="539"/>
      <c r="J684" s="1"/>
      <c r="K684" s="539"/>
      <c r="L684" s="539"/>
      <c r="M684" s="1"/>
      <c r="N684" s="26"/>
      <c r="O684" s="26"/>
      <c r="P684" s="26"/>
      <c r="Q684" s="539"/>
      <c r="R684" s="539"/>
    </row>
    <row r="685" spans="8:18" s="20" customFormat="1">
      <c r="H685" s="539"/>
      <c r="I685" s="539"/>
      <c r="J685" s="1"/>
      <c r="K685" s="539"/>
      <c r="L685" s="539"/>
      <c r="M685" s="1"/>
      <c r="N685" s="26"/>
      <c r="O685" s="26"/>
      <c r="P685" s="26"/>
      <c r="Q685" s="539"/>
      <c r="R685" s="539"/>
    </row>
    <row r="686" spans="8:18" s="20" customFormat="1">
      <c r="H686" s="539"/>
      <c r="I686" s="539"/>
      <c r="J686" s="1"/>
      <c r="K686" s="539"/>
      <c r="L686" s="539"/>
      <c r="M686" s="1"/>
      <c r="N686" s="26"/>
      <c r="O686" s="26"/>
      <c r="P686" s="26"/>
      <c r="Q686" s="539"/>
      <c r="R686" s="539"/>
    </row>
    <row r="687" spans="8:18" s="20" customFormat="1">
      <c r="H687" s="539"/>
      <c r="I687" s="539"/>
      <c r="J687" s="1"/>
      <c r="K687" s="539"/>
      <c r="L687" s="539"/>
      <c r="M687" s="1"/>
      <c r="N687" s="26"/>
      <c r="O687" s="26"/>
      <c r="P687" s="26"/>
      <c r="Q687" s="539"/>
      <c r="R687" s="539"/>
    </row>
    <row r="688" spans="8:18" s="20" customFormat="1">
      <c r="H688" s="539"/>
      <c r="I688" s="539"/>
      <c r="J688" s="1"/>
      <c r="K688" s="539"/>
      <c r="L688" s="539"/>
      <c r="M688" s="1"/>
      <c r="N688" s="26"/>
      <c r="O688" s="26"/>
      <c r="P688" s="26"/>
      <c r="Q688" s="539"/>
      <c r="R688" s="539"/>
    </row>
    <row r="689" spans="8:18" s="20" customFormat="1">
      <c r="H689" s="539"/>
      <c r="I689" s="539"/>
      <c r="J689" s="1"/>
      <c r="K689" s="539"/>
      <c r="L689" s="539"/>
      <c r="M689" s="1"/>
      <c r="N689" s="26"/>
      <c r="O689" s="26"/>
      <c r="P689" s="26"/>
      <c r="Q689" s="539"/>
      <c r="R689" s="539"/>
    </row>
    <row r="690" spans="8:18" s="20" customFormat="1">
      <c r="H690" s="539"/>
      <c r="I690" s="539"/>
      <c r="J690" s="1"/>
      <c r="K690" s="539"/>
      <c r="L690" s="539"/>
      <c r="M690" s="1"/>
      <c r="N690" s="26"/>
      <c r="O690" s="26"/>
      <c r="P690" s="26"/>
      <c r="Q690" s="539"/>
      <c r="R690" s="539"/>
    </row>
    <row r="691" spans="8:18" s="20" customFormat="1">
      <c r="H691" s="539"/>
      <c r="I691" s="539"/>
      <c r="J691" s="1"/>
      <c r="K691" s="539"/>
      <c r="L691" s="539"/>
      <c r="M691" s="1"/>
      <c r="N691" s="26"/>
      <c r="O691" s="26"/>
      <c r="P691" s="26"/>
      <c r="Q691" s="539"/>
      <c r="R691" s="539"/>
    </row>
    <row r="692" spans="8:18" s="20" customFormat="1">
      <c r="H692" s="539"/>
      <c r="I692" s="539"/>
      <c r="J692" s="1"/>
      <c r="K692" s="539"/>
      <c r="L692" s="539"/>
      <c r="M692" s="1"/>
      <c r="N692" s="26"/>
      <c r="O692" s="26"/>
      <c r="P692" s="26"/>
      <c r="Q692" s="539"/>
      <c r="R692" s="539"/>
    </row>
    <row r="693" spans="8:18" s="20" customFormat="1">
      <c r="H693" s="539"/>
      <c r="I693" s="539"/>
      <c r="J693" s="1"/>
      <c r="K693" s="539"/>
      <c r="L693" s="539"/>
      <c r="M693" s="1"/>
      <c r="N693" s="26"/>
      <c r="O693" s="26"/>
      <c r="P693" s="26"/>
      <c r="Q693" s="539"/>
      <c r="R693" s="539"/>
    </row>
    <row r="694" spans="8:18" s="20" customFormat="1">
      <c r="H694" s="539"/>
      <c r="I694" s="539"/>
      <c r="J694" s="1"/>
      <c r="K694" s="539"/>
      <c r="L694" s="539"/>
      <c r="M694" s="1"/>
      <c r="N694" s="26"/>
      <c r="O694" s="26"/>
      <c r="P694" s="26"/>
      <c r="Q694" s="539"/>
      <c r="R694" s="539"/>
    </row>
    <row r="695" spans="8:18" s="20" customFormat="1">
      <c r="H695" s="539"/>
      <c r="I695" s="539"/>
      <c r="J695" s="1"/>
      <c r="K695" s="539"/>
      <c r="L695" s="539"/>
      <c r="M695" s="1"/>
      <c r="N695" s="26"/>
      <c r="O695" s="26"/>
      <c r="P695" s="26"/>
      <c r="Q695" s="539"/>
      <c r="R695" s="539"/>
    </row>
    <row r="696" spans="8:18" s="20" customFormat="1">
      <c r="H696" s="539"/>
      <c r="I696" s="539"/>
      <c r="J696" s="1"/>
      <c r="K696" s="539"/>
      <c r="L696" s="539"/>
      <c r="M696" s="1"/>
      <c r="N696" s="26"/>
      <c r="O696" s="26"/>
      <c r="P696" s="26"/>
      <c r="Q696" s="539"/>
      <c r="R696" s="539"/>
    </row>
    <row r="697" spans="8:18" s="20" customFormat="1">
      <c r="H697" s="539"/>
      <c r="I697" s="539"/>
      <c r="J697" s="1"/>
      <c r="K697" s="539"/>
      <c r="L697" s="539"/>
      <c r="M697" s="1"/>
      <c r="N697" s="26"/>
      <c r="O697" s="26"/>
      <c r="P697" s="26"/>
      <c r="Q697" s="539"/>
      <c r="R697" s="539"/>
    </row>
    <row r="698" spans="8:18" s="20" customFormat="1">
      <c r="H698" s="539"/>
      <c r="I698" s="539"/>
      <c r="J698" s="1"/>
      <c r="K698" s="539"/>
      <c r="L698" s="539"/>
      <c r="M698" s="1"/>
      <c r="N698" s="26"/>
      <c r="O698" s="26"/>
      <c r="P698" s="26"/>
      <c r="Q698" s="539"/>
      <c r="R698" s="539"/>
    </row>
    <row r="699" spans="8:18" s="20" customFormat="1">
      <c r="H699" s="539"/>
      <c r="I699" s="539"/>
      <c r="J699" s="1"/>
      <c r="K699" s="539"/>
      <c r="L699" s="539"/>
      <c r="M699" s="1"/>
      <c r="N699" s="26"/>
      <c r="O699" s="26"/>
      <c r="P699" s="26"/>
      <c r="Q699" s="539"/>
      <c r="R699" s="539"/>
    </row>
    <row r="700" spans="8:18" s="20" customFormat="1">
      <c r="H700" s="539"/>
      <c r="I700" s="539"/>
      <c r="J700" s="1"/>
      <c r="K700" s="539"/>
      <c r="L700" s="539"/>
      <c r="M700" s="1"/>
      <c r="N700" s="26"/>
      <c r="O700" s="26"/>
      <c r="P700" s="26"/>
      <c r="Q700" s="539"/>
      <c r="R700" s="539"/>
    </row>
    <row r="701" spans="8:18" s="20" customFormat="1">
      <c r="H701" s="539"/>
      <c r="I701" s="539"/>
      <c r="J701" s="1"/>
      <c r="K701" s="539"/>
      <c r="L701" s="539"/>
      <c r="M701" s="1"/>
      <c r="N701" s="26"/>
      <c r="O701" s="26"/>
      <c r="P701" s="26"/>
      <c r="Q701" s="539"/>
      <c r="R701" s="539"/>
    </row>
    <row r="702" spans="8:18" s="20" customFormat="1">
      <c r="H702" s="539"/>
      <c r="I702" s="539"/>
      <c r="J702" s="1"/>
      <c r="K702" s="539"/>
      <c r="L702" s="539"/>
      <c r="M702" s="1"/>
      <c r="N702" s="26"/>
      <c r="O702" s="26"/>
      <c r="P702" s="26"/>
      <c r="Q702" s="539"/>
      <c r="R702" s="539"/>
    </row>
    <row r="703" spans="8:18" s="20" customFormat="1">
      <c r="H703" s="539"/>
      <c r="I703" s="539"/>
      <c r="J703" s="1"/>
      <c r="K703" s="539"/>
      <c r="L703" s="539"/>
      <c r="M703" s="1"/>
      <c r="N703" s="26"/>
      <c r="O703" s="26"/>
      <c r="P703" s="26"/>
      <c r="Q703" s="539"/>
      <c r="R703" s="539"/>
    </row>
    <row r="704" spans="8:18" s="20" customFormat="1">
      <c r="H704" s="539"/>
      <c r="I704" s="539"/>
      <c r="J704" s="1"/>
      <c r="K704" s="539"/>
      <c r="L704" s="539"/>
      <c r="M704" s="1"/>
      <c r="N704" s="26"/>
      <c r="O704" s="26"/>
      <c r="P704" s="26"/>
      <c r="Q704" s="539"/>
      <c r="R704" s="539"/>
    </row>
    <row r="705" spans="8:18" s="20" customFormat="1">
      <c r="H705" s="539"/>
      <c r="I705" s="539"/>
      <c r="J705" s="1"/>
      <c r="K705" s="539"/>
      <c r="L705" s="539"/>
      <c r="M705" s="1"/>
      <c r="N705" s="26"/>
      <c r="O705" s="26"/>
      <c r="P705" s="26"/>
      <c r="Q705" s="539"/>
      <c r="R705" s="539"/>
    </row>
    <row r="706" spans="8:18" s="20" customFormat="1">
      <c r="H706" s="539"/>
      <c r="I706" s="539"/>
      <c r="J706" s="1"/>
      <c r="K706" s="539"/>
      <c r="L706" s="539"/>
      <c r="M706" s="1"/>
      <c r="N706" s="26"/>
      <c r="O706" s="26"/>
      <c r="P706" s="26"/>
      <c r="Q706" s="539"/>
      <c r="R706" s="539"/>
    </row>
    <row r="707" spans="8:18" s="20" customFormat="1">
      <c r="H707" s="539"/>
      <c r="I707" s="539"/>
      <c r="J707" s="1"/>
      <c r="K707" s="539"/>
      <c r="L707" s="539"/>
      <c r="M707" s="1"/>
      <c r="N707" s="26"/>
      <c r="O707" s="26"/>
      <c r="P707" s="26"/>
      <c r="Q707" s="539"/>
      <c r="R707" s="539"/>
    </row>
    <row r="708" spans="8:18" s="20" customFormat="1">
      <c r="H708" s="539"/>
      <c r="I708" s="539"/>
      <c r="J708" s="1"/>
      <c r="K708" s="539"/>
      <c r="L708" s="539"/>
      <c r="M708" s="1"/>
      <c r="N708" s="26"/>
      <c r="O708" s="26"/>
      <c r="P708" s="26"/>
      <c r="Q708" s="539"/>
      <c r="R708" s="539"/>
    </row>
    <row r="709" spans="8:18" s="20" customFormat="1">
      <c r="H709" s="539"/>
      <c r="I709" s="539"/>
      <c r="J709" s="1"/>
      <c r="K709" s="539"/>
      <c r="L709" s="539"/>
      <c r="M709" s="1"/>
      <c r="N709" s="26"/>
      <c r="O709" s="26"/>
      <c r="P709" s="26"/>
      <c r="Q709" s="539"/>
      <c r="R709" s="539"/>
    </row>
    <row r="710" spans="8:18" s="20" customFormat="1">
      <c r="H710" s="539"/>
      <c r="I710" s="539"/>
      <c r="J710" s="1"/>
      <c r="K710" s="539"/>
      <c r="L710" s="539"/>
      <c r="M710" s="1"/>
      <c r="N710" s="26"/>
      <c r="O710" s="26"/>
      <c r="P710" s="26"/>
      <c r="Q710" s="539"/>
      <c r="R710" s="539"/>
    </row>
    <row r="711" spans="8:18" s="20" customFormat="1">
      <c r="H711" s="539"/>
      <c r="I711" s="539"/>
      <c r="J711" s="1"/>
      <c r="K711" s="539"/>
      <c r="L711" s="539"/>
      <c r="M711" s="1"/>
      <c r="N711" s="26"/>
      <c r="O711" s="26"/>
      <c r="P711" s="26"/>
      <c r="Q711" s="539"/>
      <c r="R711" s="539"/>
    </row>
    <row r="712" spans="8:18" s="20" customFormat="1">
      <c r="H712" s="539"/>
      <c r="I712" s="539"/>
      <c r="J712" s="1"/>
      <c r="K712" s="539"/>
      <c r="L712" s="539"/>
      <c r="M712" s="1"/>
      <c r="N712" s="26"/>
      <c r="O712" s="26"/>
      <c r="P712" s="26"/>
      <c r="Q712" s="539"/>
      <c r="R712" s="539"/>
    </row>
    <row r="713" spans="8:18" s="20" customFormat="1">
      <c r="H713" s="539"/>
      <c r="I713" s="539"/>
      <c r="J713" s="1"/>
      <c r="K713" s="539"/>
      <c r="L713" s="539"/>
      <c r="M713" s="1"/>
      <c r="N713" s="26"/>
      <c r="O713" s="26"/>
      <c r="P713" s="26"/>
      <c r="Q713" s="539"/>
      <c r="R713" s="539"/>
    </row>
    <row r="714" spans="8:18" s="20" customFormat="1">
      <c r="H714" s="539"/>
      <c r="I714" s="539"/>
      <c r="J714" s="1"/>
      <c r="K714" s="539"/>
      <c r="L714" s="539"/>
      <c r="M714" s="1"/>
      <c r="N714" s="26"/>
      <c r="O714" s="26"/>
      <c r="P714" s="26"/>
      <c r="Q714" s="539"/>
      <c r="R714" s="539"/>
    </row>
    <row r="715" spans="8:18" s="20" customFormat="1">
      <c r="H715" s="539"/>
      <c r="I715" s="539"/>
      <c r="J715" s="1"/>
      <c r="K715" s="539"/>
      <c r="L715" s="539"/>
      <c r="M715" s="1"/>
      <c r="N715" s="26"/>
      <c r="O715" s="26"/>
      <c r="P715" s="26"/>
      <c r="Q715" s="539"/>
      <c r="R715" s="539"/>
    </row>
    <row r="716" spans="8:18" s="20" customFormat="1">
      <c r="H716" s="539"/>
      <c r="I716" s="539"/>
      <c r="J716" s="1"/>
      <c r="K716" s="539"/>
      <c r="L716" s="539"/>
      <c r="M716" s="1"/>
      <c r="N716" s="26"/>
      <c r="O716" s="26"/>
      <c r="P716" s="26"/>
      <c r="Q716" s="539"/>
      <c r="R716" s="539"/>
    </row>
    <row r="717" spans="8:18" s="20" customFormat="1">
      <c r="H717" s="539"/>
      <c r="I717" s="539"/>
      <c r="J717" s="1"/>
      <c r="K717" s="539"/>
      <c r="L717" s="539"/>
      <c r="M717" s="1"/>
      <c r="N717" s="26"/>
      <c r="O717" s="26"/>
      <c r="P717" s="26"/>
      <c r="Q717" s="539"/>
      <c r="R717" s="539"/>
    </row>
    <row r="718" spans="8:18" s="20" customFormat="1">
      <c r="H718" s="539"/>
      <c r="I718" s="539"/>
      <c r="J718" s="1"/>
      <c r="K718" s="539"/>
      <c r="L718" s="539"/>
      <c r="M718" s="1"/>
      <c r="N718" s="26"/>
      <c r="O718" s="26"/>
      <c r="P718" s="26"/>
      <c r="Q718" s="539"/>
      <c r="R718" s="539"/>
    </row>
    <row r="719" spans="8:18" s="20" customFormat="1">
      <c r="H719" s="539"/>
      <c r="I719" s="539"/>
      <c r="J719" s="1"/>
      <c r="K719" s="539"/>
      <c r="L719" s="539"/>
      <c r="M719" s="1"/>
      <c r="N719" s="26"/>
      <c r="O719" s="26"/>
      <c r="P719" s="26"/>
      <c r="Q719" s="539"/>
      <c r="R719" s="539"/>
    </row>
    <row r="720" spans="8:18" s="20" customFormat="1">
      <c r="H720" s="539"/>
      <c r="I720" s="539"/>
      <c r="J720" s="1"/>
      <c r="K720" s="539"/>
      <c r="L720" s="539"/>
      <c r="M720" s="1"/>
      <c r="N720" s="26"/>
      <c r="O720" s="26"/>
      <c r="P720" s="26"/>
      <c r="Q720" s="539"/>
      <c r="R720" s="539"/>
    </row>
    <row r="721" spans="8:18" s="20" customFormat="1">
      <c r="H721" s="539"/>
      <c r="I721" s="539"/>
      <c r="J721" s="1"/>
      <c r="K721" s="539"/>
      <c r="L721" s="539"/>
      <c r="M721" s="1"/>
      <c r="N721" s="26"/>
      <c r="O721" s="26"/>
      <c r="P721" s="26"/>
      <c r="Q721" s="539"/>
      <c r="R721" s="539"/>
    </row>
    <row r="722" spans="8:18" s="20" customFormat="1">
      <c r="H722" s="539"/>
      <c r="I722" s="539"/>
      <c r="J722" s="1"/>
      <c r="K722" s="539"/>
      <c r="L722" s="539"/>
      <c r="M722" s="1"/>
      <c r="N722" s="26"/>
      <c r="O722" s="26"/>
      <c r="P722" s="26"/>
      <c r="Q722" s="539"/>
      <c r="R722" s="539"/>
    </row>
    <row r="723" spans="8:18" s="20" customFormat="1">
      <c r="H723" s="539"/>
      <c r="I723" s="539"/>
      <c r="J723" s="1"/>
      <c r="K723" s="539"/>
      <c r="L723" s="539"/>
      <c r="M723" s="1"/>
      <c r="N723" s="26"/>
      <c r="O723" s="26"/>
      <c r="P723" s="26"/>
      <c r="Q723" s="539"/>
      <c r="R723" s="539"/>
    </row>
    <row r="724" spans="8:18" s="20" customFormat="1">
      <c r="H724" s="539"/>
      <c r="I724" s="539"/>
      <c r="J724" s="1"/>
      <c r="K724" s="539"/>
      <c r="L724" s="539"/>
      <c r="M724" s="1"/>
      <c r="N724" s="26"/>
      <c r="O724" s="26"/>
      <c r="P724" s="26"/>
      <c r="Q724" s="539"/>
      <c r="R724" s="539"/>
    </row>
    <row r="725" spans="8:18" s="20" customFormat="1">
      <c r="H725" s="539"/>
      <c r="I725" s="539"/>
      <c r="J725" s="1"/>
      <c r="K725" s="539"/>
      <c r="L725" s="539"/>
      <c r="M725" s="1"/>
      <c r="N725" s="26"/>
      <c r="O725" s="26"/>
      <c r="P725" s="26"/>
      <c r="Q725" s="539"/>
      <c r="R725" s="539"/>
    </row>
    <row r="726" spans="8:18" s="20" customFormat="1">
      <c r="H726" s="539"/>
      <c r="I726" s="539"/>
      <c r="J726" s="1"/>
      <c r="K726" s="539"/>
      <c r="L726" s="539"/>
      <c r="M726" s="1"/>
      <c r="N726" s="26"/>
      <c r="O726" s="26"/>
      <c r="P726" s="26"/>
      <c r="Q726" s="539"/>
      <c r="R726" s="539"/>
    </row>
    <row r="727" spans="8:18" s="20" customFormat="1">
      <c r="H727" s="539"/>
      <c r="I727" s="539"/>
      <c r="J727" s="1"/>
      <c r="K727" s="539"/>
      <c r="L727" s="539"/>
      <c r="M727" s="1"/>
      <c r="N727" s="26"/>
      <c r="O727" s="26"/>
      <c r="P727" s="26"/>
      <c r="Q727" s="539"/>
      <c r="R727" s="539"/>
    </row>
    <row r="728" spans="8:18" s="20" customFormat="1">
      <c r="H728" s="539"/>
      <c r="I728" s="539"/>
      <c r="J728" s="1"/>
      <c r="K728" s="539"/>
      <c r="L728" s="539"/>
      <c r="M728" s="1"/>
      <c r="N728" s="26"/>
      <c r="O728" s="26"/>
      <c r="P728" s="26"/>
      <c r="Q728" s="539"/>
      <c r="R728" s="539"/>
    </row>
    <row r="729" spans="8:18" s="20" customFormat="1">
      <c r="H729" s="539"/>
      <c r="I729" s="539"/>
      <c r="J729" s="1"/>
      <c r="K729" s="539"/>
      <c r="L729" s="539"/>
      <c r="M729" s="1"/>
      <c r="N729" s="26"/>
      <c r="O729" s="26"/>
      <c r="P729" s="26"/>
      <c r="Q729" s="539"/>
      <c r="R729" s="539"/>
    </row>
    <row r="730" spans="8:18" s="20" customFormat="1">
      <c r="H730" s="539"/>
      <c r="I730" s="539"/>
      <c r="J730" s="1"/>
      <c r="K730" s="539"/>
      <c r="L730" s="539"/>
      <c r="M730" s="1"/>
      <c r="N730" s="26"/>
      <c r="O730" s="26"/>
      <c r="P730" s="26"/>
      <c r="Q730" s="539"/>
      <c r="R730" s="539"/>
    </row>
    <row r="731" spans="8:18" s="20" customFormat="1">
      <c r="H731" s="539"/>
      <c r="I731" s="539"/>
      <c r="J731" s="1"/>
      <c r="K731" s="539"/>
      <c r="L731" s="539"/>
      <c r="M731" s="1"/>
      <c r="N731" s="26"/>
      <c r="O731" s="26"/>
      <c r="P731" s="26"/>
      <c r="Q731" s="539"/>
      <c r="R731" s="539"/>
    </row>
    <row r="732" spans="8:18" s="20" customFormat="1">
      <c r="H732" s="539"/>
      <c r="I732" s="539"/>
      <c r="J732" s="1"/>
      <c r="K732" s="539"/>
      <c r="L732" s="539"/>
      <c r="M732" s="1"/>
      <c r="N732" s="26"/>
      <c r="O732" s="26"/>
      <c r="P732" s="26"/>
      <c r="Q732" s="539"/>
      <c r="R732" s="539"/>
    </row>
    <row r="733" spans="8:18" s="20" customFormat="1">
      <c r="H733" s="539"/>
      <c r="I733" s="539"/>
      <c r="J733" s="1"/>
      <c r="K733" s="539"/>
      <c r="L733" s="539"/>
      <c r="M733" s="1"/>
      <c r="N733" s="26"/>
      <c r="O733" s="26"/>
      <c r="P733" s="26"/>
      <c r="Q733" s="539"/>
      <c r="R733" s="539"/>
    </row>
    <row r="734" spans="8:18" s="20" customFormat="1">
      <c r="H734" s="539"/>
      <c r="I734" s="539"/>
      <c r="J734" s="1"/>
      <c r="K734" s="539"/>
      <c r="L734" s="539"/>
      <c r="M734" s="1"/>
      <c r="N734" s="26"/>
      <c r="O734" s="26"/>
      <c r="P734" s="26"/>
      <c r="Q734" s="539"/>
      <c r="R734" s="539"/>
    </row>
    <row r="735" spans="8:18" s="20" customFormat="1">
      <c r="H735" s="539"/>
      <c r="I735" s="539"/>
      <c r="J735" s="1"/>
      <c r="K735" s="539"/>
      <c r="L735" s="539"/>
      <c r="M735" s="1"/>
      <c r="N735" s="26"/>
      <c r="O735" s="26"/>
      <c r="P735" s="26"/>
      <c r="Q735" s="539"/>
      <c r="R735" s="539"/>
    </row>
    <row r="736" spans="8:18" s="20" customFormat="1">
      <c r="H736" s="539"/>
      <c r="I736" s="539"/>
      <c r="J736" s="1"/>
      <c r="K736" s="539"/>
      <c r="L736" s="539"/>
      <c r="M736" s="1"/>
      <c r="N736" s="26"/>
      <c r="O736" s="26"/>
      <c r="P736" s="26"/>
      <c r="Q736" s="539"/>
      <c r="R736" s="539"/>
    </row>
    <row r="737" spans="2:18" s="20" customFormat="1">
      <c r="B737" s="1"/>
      <c r="C737" s="1"/>
      <c r="D737" s="1"/>
      <c r="E737" s="1"/>
      <c r="F737" s="1"/>
      <c r="G737" s="1"/>
      <c r="H737" s="539"/>
      <c r="I737" s="539"/>
      <c r="J737" s="1"/>
      <c r="K737" s="539"/>
      <c r="L737" s="539"/>
      <c r="M737" s="1"/>
      <c r="N737" s="26"/>
      <c r="O737" s="26"/>
      <c r="P737" s="26"/>
      <c r="Q737" s="539"/>
      <c r="R737" s="539"/>
    </row>
    <row r="738" spans="2:18" s="20" customFormat="1">
      <c r="B738" s="1"/>
      <c r="C738" s="1"/>
      <c r="D738" s="1"/>
      <c r="E738" s="1"/>
      <c r="F738" s="1"/>
      <c r="G738" s="1"/>
      <c r="H738" s="539"/>
      <c r="I738" s="539"/>
      <c r="J738" s="1"/>
      <c r="K738" s="539"/>
      <c r="L738" s="539"/>
      <c r="M738" s="1"/>
      <c r="N738" s="26"/>
      <c r="O738" s="26"/>
      <c r="P738" s="26"/>
      <c r="Q738" s="539"/>
      <c r="R738" s="539"/>
    </row>
    <row r="739" spans="2:18" s="20" customFormat="1">
      <c r="B739" s="1"/>
      <c r="C739" s="1"/>
      <c r="D739" s="1"/>
      <c r="E739" s="1"/>
      <c r="F739" s="1"/>
      <c r="G739" s="1"/>
      <c r="H739" s="539"/>
      <c r="I739" s="539"/>
      <c r="J739" s="1"/>
      <c r="K739" s="539"/>
      <c r="L739" s="539"/>
      <c r="M739" s="1"/>
      <c r="N739" s="26"/>
      <c r="O739" s="26"/>
      <c r="P739" s="26"/>
      <c r="Q739" s="539"/>
      <c r="R739" s="539"/>
    </row>
    <row r="740" spans="2:18" s="20" customFormat="1">
      <c r="B740" s="1"/>
      <c r="C740" s="1"/>
      <c r="D740" s="1"/>
      <c r="E740" s="1"/>
      <c r="F740" s="1"/>
      <c r="G740" s="1"/>
      <c r="H740" s="539"/>
      <c r="I740" s="539"/>
      <c r="J740" s="1"/>
      <c r="K740" s="539"/>
      <c r="L740" s="539"/>
      <c r="M740" s="1"/>
      <c r="N740" s="26"/>
      <c r="O740" s="26"/>
      <c r="P740" s="26"/>
      <c r="Q740" s="539"/>
      <c r="R740" s="539"/>
    </row>
    <row r="741" spans="2:18" s="20" customFormat="1">
      <c r="B741" s="1"/>
      <c r="C741" s="1"/>
      <c r="D741" s="1"/>
      <c r="E741" s="1"/>
      <c r="F741" s="1"/>
      <c r="G741" s="1"/>
      <c r="H741" s="539"/>
      <c r="I741" s="539"/>
      <c r="J741" s="1"/>
      <c r="K741" s="539"/>
      <c r="L741" s="539"/>
      <c r="M741" s="1"/>
      <c r="N741" s="26"/>
      <c r="O741" s="26"/>
      <c r="P741" s="26"/>
      <c r="Q741" s="539"/>
      <c r="R741" s="539"/>
    </row>
    <row r="742" spans="2:18" s="20" customFormat="1">
      <c r="B742" s="1"/>
      <c r="C742" s="1"/>
      <c r="D742" s="1"/>
      <c r="E742" s="1"/>
      <c r="F742" s="1"/>
      <c r="G742" s="1"/>
      <c r="H742" s="539"/>
      <c r="I742" s="539"/>
      <c r="J742" s="1"/>
      <c r="K742" s="539"/>
      <c r="L742" s="539"/>
      <c r="M742" s="1"/>
      <c r="N742" s="26"/>
      <c r="O742" s="26"/>
      <c r="P742" s="26"/>
      <c r="Q742" s="539"/>
      <c r="R742" s="539"/>
    </row>
    <row r="743" spans="2:18" s="20" customFormat="1">
      <c r="B743" s="1"/>
      <c r="C743" s="1"/>
      <c r="D743" s="1"/>
      <c r="E743" s="1"/>
      <c r="F743" s="1"/>
      <c r="G743" s="1"/>
      <c r="H743" s="539"/>
      <c r="I743" s="539"/>
      <c r="J743" s="1"/>
      <c r="K743" s="539"/>
      <c r="L743" s="539"/>
      <c r="M743" s="1"/>
      <c r="N743" s="26"/>
      <c r="O743" s="26"/>
      <c r="P743" s="26"/>
      <c r="Q743" s="539"/>
      <c r="R743" s="539"/>
    </row>
    <row r="744" spans="2:18" s="20" customFormat="1">
      <c r="B744" s="1"/>
      <c r="C744" s="1"/>
      <c r="D744" s="1"/>
      <c r="E744" s="1"/>
      <c r="F744" s="1"/>
      <c r="G744" s="1"/>
      <c r="H744" s="539"/>
      <c r="I744" s="539"/>
      <c r="J744" s="1"/>
      <c r="K744" s="539"/>
      <c r="L744" s="539"/>
      <c r="M744" s="1"/>
      <c r="N744" s="26"/>
      <c r="O744" s="26"/>
      <c r="P744" s="26"/>
      <c r="Q744" s="539"/>
      <c r="R744" s="539"/>
    </row>
    <row r="745" spans="2:18" s="20" customFormat="1">
      <c r="B745" s="863"/>
      <c r="C745" s="863"/>
      <c r="D745" s="863"/>
      <c r="E745" s="863"/>
      <c r="F745" s="863"/>
      <c r="G745" s="1"/>
      <c r="H745" s="539"/>
      <c r="I745" s="539"/>
      <c r="J745" s="1"/>
      <c r="K745" s="539"/>
      <c r="L745" s="539"/>
      <c r="M745" s="1"/>
      <c r="N745" s="26"/>
      <c r="O745" s="26"/>
      <c r="P745" s="26"/>
      <c r="Q745" s="539"/>
      <c r="R745" s="539"/>
    </row>
    <row r="746" spans="2:18" s="20" customFormat="1">
      <c r="B746" s="863"/>
      <c r="C746" s="863"/>
      <c r="D746" s="863"/>
      <c r="E746" s="863"/>
      <c r="F746" s="863"/>
      <c r="G746" s="1"/>
      <c r="H746" s="539"/>
      <c r="I746" s="539"/>
      <c r="J746" s="1"/>
      <c r="K746" s="539"/>
      <c r="L746" s="539"/>
      <c r="M746" s="1"/>
      <c r="N746" s="26"/>
      <c r="O746" s="26"/>
      <c r="P746" s="26"/>
      <c r="Q746" s="539"/>
      <c r="R746" s="539"/>
    </row>
  </sheetData>
  <mergeCells count="4">
    <mergeCell ref="A6:A9"/>
    <mergeCell ref="A12:A13"/>
    <mergeCell ref="A16:A19"/>
    <mergeCell ref="A1:S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zoomScale="160" zoomScaleNormal="160" workbookViewId="0">
      <selection activeCell="E6" sqref="E6"/>
    </sheetView>
  </sheetViews>
  <sheetFormatPr defaultColWidth="8.85546875" defaultRowHeight="12.75"/>
  <cols>
    <col min="1" max="1" width="8.85546875" style="7"/>
    <col min="2" max="2" width="31.85546875" style="7" customWidth="1"/>
    <col min="3" max="4" width="15.28515625" style="7" bestFit="1" customWidth="1"/>
    <col min="5" max="5" width="16.28515625" style="7" bestFit="1" customWidth="1"/>
    <col min="6" max="7" width="15.28515625" style="7" bestFit="1" customWidth="1"/>
    <col min="8" max="8" width="16.28515625" style="7" bestFit="1" customWidth="1"/>
    <col min="9" max="16384" width="8.85546875" style="7"/>
  </cols>
  <sheetData>
    <row r="2" spans="2:6" ht="13.5" thickBot="1">
      <c r="B2" s="1064" t="s">
        <v>772</v>
      </c>
      <c r="C2" s="1064"/>
      <c r="D2" s="1064"/>
      <c r="E2" s="1064"/>
      <c r="F2" s="1064"/>
    </row>
    <row r="3" spans="2:6" ht="13.5" thickBot="1">
      <c r="B3" s="8" t="s">
        <v>773</v>
      </c>
      <c r="C3" s="9" t="s">
        <v>282</v>
      </c>
      <c r="D3" s="9" t="s">
        <v>774</v>
      </c>
      <c r="E3" s="9" t="s">
        <v>775</v>
      </c>
      <c r="F3" s="9" t="s">
        <v>45</v>
      </c>
    </row>
    <row r="4" spans="2:6" s="166" customFormat="1" ht="13.5" thickBot="1">
      <c r="B4" s="10" t="s">
        <v>776</v>
      </c>
      <c r="C4" s="165">
        <f>SUM(C5:C7)</f>
        <v>36809.520319999996</v>
      </c>
      <c r="D4" s="165">
        <f>SUM(D5:D7)</f>
        <v>4200</v>
      </c>
      <c r="E4" s="165">
        <f>C4+D4</f>
        <v>41009.520319999996</v>
      </c>
      <c r="F4" s="11">
        <f t="shared" ref="F4:F11" si="0">E4/$E$11*100</f>
        <v>97.641714629154549</v>
      </c>
    </row>
    <row r="5" spans="2:6" ht="24.75" thickBot="1">
      <c r="B5" s="12" t="s">
        <v>777</v>
      </c>
      <c r="C5" s="126">
        <f>'PEP Av. Fin.'!F4/1000</f>
        <v>21644.468525656492</v>
      </c>
      <c r="D5" s="126">
        <f>'PEP Av. Fin.'!G4/1000</f>
        <v>530.53748434350712</v>
      </c>
      <c r="E5" s="126">
        <f t="shared" ref="E5:E10" si="1">C5+D5</f>
        <v>22175.006009999997</v>
      </c>
      <c r="F5" s="11">
        <f t="shared" si="0"/>
        <v>52.797633130867283</v>
      </c>
    </row>
    <row r="6" spans="2:6" ht="24.75" thickBot="1">
      <c r="B6" s="12" t="s">
        <v>778</v>
      </c>
      <c r="C6" s="126">
        <f>'PEP Av. Fin.'!F108/1000</f>
        <v>9876.3323899064926</v>
      </c>
      <c r="D6" s="126">
        <f>'PEP Av. Fin.'!G108/1000</f>
        <v>1127.5247900935067</v>
      </c>
      <c r="E6" s="126">
        <f t="shared" si="1"/>
        <v>11003.857179999999</v>
      </c>
      <c r="F6" s="11">
        <f t="shared" si="0"/>
        <v>26.199659840096697</v>
      </c>
    </row>
    <row r="7" spans="2:6" ht="24.75" thickBot="1">
      <c r="B7" s="12" t="s">
        <v>779</v>
      </c>
      <c r="C7" s="126">
        <f>'PEP Av. Fin.'!F156/1000</f>
        <v>5288.7194044370135</v>
      </c>
      <c r="D7" s="126">
        <f>'PEP Av. Fin.'!G156/1000</f>
        <v>2541.9377255629856</v>
      </c>
      <c r="E7" s="126">
        <f>C7+D7</f>
        <v>7830.6571299999996</v>
      </c>
      <c r="F7" s="11">
        <f t="shared" si="0"/>
        <v>18.644421658190574</v>
      </c>
    </row>
    <row r="8" spans="2:6" s="166" customFormat="1" ht="13.5" thickBot="1">
      <c r="B8" s="10" t="s">
        <v>780</v>
      </c>
      <c r="C8" s="165">
        <f>SUM(C9:C9)</f>
        <v>257.14285999999998</v>
      </c>
      <c r="D8" s="165">
        <f>SUM(D9:D9)</f>
        <v>0</v>
      </c>
      <c r="E8" s="165">
        <f t="shared" si="1"/>
        <v>257.14285999999998</v>
      </c>
      <c r="F8" s="11">
        <f t="shared" si="0"/>
        <v>0.61224490213799809</v>
      </c>
    </row>
    <row r="9" spans="2:6" ht="13.5" thickBot="1">
      <c r="B9" s="13" t="s">
        <v>781</v>
      </c>
      <c r="C9" s="126">
        <f>'PEP Av. Fin.'!F202/1000</f>
        <v>257.14285999999998</v>
      </c>
      <c r="D9" s="126">
        <f>'PEP Av. Fin.'!G202</f>
        <v>0</v>
      </c>
      <c r="E9" s="126">
        <f t="shared" si="1"/>
        <v>257.14285999999998</v>
      </c>
      <c r="F9" s="11">
        <f t="shared" si="0"/>
        <v>0.61224490213799809</v>
      </c>
    </row>
    <row r="10" spans="2:6" ht="13.5" thickBot="1">
      <c r="B10" s="10" t="s">
        <v>782</v>
      </c>
      <c r="C10" s="126">
        <f>'PEP Av. Fin.'!F210/1000</f>
        <v>733.33699999999999</v>
      </c>
      <c r="D10" s="126">
        <f>'PEP Av. Fin.'!G210</f>
        <v>0</v>
      </c>
      <c r="E10" s="126">
        <f t="shared" si="1"/>
        <v>733.33699999999999</v>
      </c>
      <c r="F10" s="11">
        <f t="shared" si="0"/>
        <v>1.7460404687074458</v>
      </c>
    </row>
    <row r="11" spans="2:6" ht="13.5" thickBot="1">
      <c r="B11" s="14" t="s">
        <v>775</v>
      </c>
      <c r="C11" s="15">
        <f>C4+C8+C10</f>
        <v>37800.000179999995</v>
      </c>
      <c r="D11" s="15">
        <f>D4+D8+D10</f>
        <v>4200</v>
      </c>
      <c r="E11" s="15">
        <f>C11+D11</f>
        <v>42000.000179999995</v>
      </c>
      <c r="F11" s="16">
        <f t="shared" si="0"/>
        <v>100</v>
      </c>
    </row>
    <row r="12" spans="2:6" ht="14.25" thickBot="1">
      <c r="B12" s="14" t="s">
        <v>45</v>
      </c>
      <c r="C12" s="17">
        <f>C11/E11*100</f>
        <v>90.000000042857138</v>
      </c>
      <c r="D12" s="17">
        <f>D11/E11*100</f>
        <v>9.9999999571428582</v>
      </c>
      <c r="E12" s="17">
        <v>100</v>
      </c>
      <c r="F12" s="18"/>
    </row>
    <row r="14" spans="2:6">
      <c r="E14" s="48"/>
    </row>
    <row r="15" spans="2:6">
      <c r="E15" s="49"/>
    </row>
    <row r="16" spans="2:6">
      <c r="D16" s="48"/>
    </row>
    <row r="18" spans="2:8" ht="13.15" customHeight="1">
      <c r="B18" s="1065" t="s">
        <v>783</v>
      </c>
      <c r="C18" s="1065"/>
      <c r="D18" s="1065"/>
      <c r="E18" s="1065"/>
      <c r="F18" s="1065"/>
      <c r="G18" s="1065"/>
      <c r="H18" s="1065"/>
    </row>
    <row r="19" spans="2:8">
      <c r="B19" s="864" t="s">
        <v>784</v>
      </c>
      <c r="C19" s="865" t="s">
        <v>276</v>
      </c>
      <c r="D19" s="865" t="s">
        <v>6</v>
      </c>
      <c r="E19" s="865" t="s">
        <v>7</v>
      </c>
      <c r="F19" s="865" t="s">
        <v>8</v>
      </c>
      <c r="G19" s="865" t="s">
        <v>9</v>
      </c>
      <c r="H19" s="865" t="s">
        <v>775</v>
      </c>
    </row>
    <row r="20" spans="2:8">
      <c r="B20" s="866" t="s">
        <v>282</v>
      </c>
      <c r="C20" s="867">
        <f>'PEP Av. Fin.'!I211</f>
        <v>6762014.7208254868</v>
      </c>
      <c r="D20" s="867">
        <f>'PEP Av. Fin.'!M211</f>
        <v>8858960.2859130725</v>
      </c>
      <c r="E20" s="867">
        <f>'PEP Av. Fin.'!Q211</f>
        <v>13262977.164738433</v>
      </c>
      <c r="F20" s="867">
        <f>'PEP Av. Fin.'!U211</f>
        <v>7645319.5905230064</v>
      </c>
      <c r="G20" s="867">
        <f>'PEP Av. Fin.'!Y211</f>
        <v>1270728.4180000001</v>
      </c>
      <c r="H20" s="867">
        <f>SUM(C20:G20)</f>
        <v>37800000.179999992</v>
      </c>
    </row>
    <row r="21" spans="2:8">
      <c r="B21" s="866" t="s">
        <v>785</v>
      </c>
      <c r="C21" s="867">
        <f>'PEP Av. Fin.'!J211</f>
        <v>881408.4498745132</v>
      </c>
      <c r="D21" s="867">
        <f>'PEP Av. Fin.'!N211</f>
        <v>1303411.2293869271</v>
      </c>
      <c r="E21" s="867">
        <f>'PEP Av. Fin.'!R211</f>
        <v>1580869.0722615663</v>
      </c>
      <c r="F21" s="867">
        <f>'PEP Av. Fin.'!V211</f>
        <v>434311.24847699265</v>
      </c>
      <c r="G21" s="867">
        <f>'PEP Av. Fin.'!Z211/1000</f>
        <v>0</v>
      </c>
      <c r="H21" s="867">
        <f>SUM(C21:G21)</f>
        <v>4199999.9999999991</v>
      </c>
    </row>
    <row r="22" spans="2:8">
      <c r="B22" s="868" t="s">
        <v>266</v>
      </c>
      <c r="C22" s="869">
        <f>SUM(C20:C21)</f>
        <v>7643423.1706999997</v>
      </c>
      <c r="D22" s="869">
        <f t="shared" ref="D22:G22" si="2">SUM(D20:D21)</f>
        <v>10162371.5153</v>
      </c>
      <c r="E22" s="869">
        <f t="shared" si="2"/>
        <v>14843846.237</v>
      </c>
      <c r="F22" s="869">
        <f t="shared" si="2"/>
        <v>8079630.8389999988</v>
      </c>
      <c r="G22" s="869">
        <f t="shared" si="2"/>
        <v>1270728.4180000001</v>
      </c>
      <c r="H22" s="869">
        <f>SUM(H20:H21)</f>
        <v>42000000.179999992</v>
      </c>
    </row>
    <row r="23" spans="2:8">
      <c r="B23" s="864" t="s">
        <v>45</v>
      </c>
      <c r="C23" s="870">
        <f>C22/$H$22</f>
        <v>0.18198626518910652</v>
      </c>
      <c r="D23" s="870">
        <f t="shared" ref="D23:G23" si="3">D22/$H$22</f>
        <v>0.24196122551778526</v>
      </c>
      <c r="E23" s="870">
        <f t="shared" si="3"/>
        <v>0.35342490889008377</v>
      </c>
      <c r="F23" s="870">
        <f t="shared" si="3"/>
        <v>0.19237216200888121</v>
      </c>
      <c r="G23" s="870">
        <f t="shared" si="3"/>
        <v>3.0255438394143366E-2</v>
      </c>
      <c r="H23" s="871">
        <f>SUM(C23:G23)</f>
        <v>1</v>
      </c>
    </row>
  </sheetData>
  <mergeCells count="2">
    <mergeCell ref="B2:F2"/>
    <mergeCell ref="B18:H18"/>
  </mergeCells>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workbookViewId="0">
      <selection activeCell="A8" sqref="A8"/>
    </sheetView>
  </sheetViews>
  <sheetFormatPr defaultColWidth="8.85546875" defaultRowHeight="15"/>
  <cols>
    <col min="1" max="1" width="28.140625" style="67" bestFit="1" customWidth="1" collapsed="1"/>
    <col min="2" max="2" width="58.5703125" style="67" customWidth="1" collapsed="1"/>
    <col min="3" max="3" width="21.42578125" style="67" customWidth="1" collapsed="1"/>
    <col min="4" max="4" width="49.28515625" style="67" customWidth="1"/>
    <col min="5" max="5" width="8.85546875" style="67"/>
    <col min="6" max="6" width="46.7109375" style="67" customWidth="1" collapsed="1"/>
    <col min="7" max="7" width="21.42578125" style="67" customWidth="1" collapsed="1"/>
    <col min="8" max="8" width="8.85546875" style="67"/>
    <col min="9" max="9" width="34.7109375" style="67" bestFit="1" customWidth="1" collapsed="1"/>
    <col min="10" max="10" width="8.85546875" style="67"/>
    <col min="11" max="11" width="38.7109375" style="67" customWidth="1"/>
    <col min="12" max="16384" width="8.85546875" style="67"/>
  </cols>
  <sheetData>
    <row r="1" spans="1:11" ht="18.75">
      <c r="A1" s="922" t="s">
        <v>150</v>
      </c>
      <c r="B1" s="922"/>
      <c r="C1" s="922"/>
      <c r="D1" s="922"/>
      <c r="E1" s="525"/>
      <c r="F1" s="922" t="s">
        <v>151</v>
      </c>
      <c r="G1" s="923"/>
      <c r="H1" s="525"/>
      <c r="I1" s="525"/>
      <c r="J1" s="525"/>
      <c r="K1" s="525"/>
    </row>
    <row r="2" spans="1:11" ht="23.25">
      <c r="A2" s="596" t="s">
        <v>152</v>
      </c>
      <c r="B2" s="596" t="s">
        <v>153</v>
      </c>
      <c r="C2" s="596" t="s">
        <v>154</v>
      </c>
      <c r="D2" s="596" t="s">
        <v>155</v>
      </c>
      <c r="E2" s="525"/>
      <c r="F2" s="596" t="s">
        <v>156</v>
      </c>
      <c r="G2" s="596" t="s">
        <v>157</v>
      </c>
      <c r="H2" s="525"/>
      <c r="I2" s="597" t="s">
        <v>158</v>
      </c>
      <c r="J2" s="525"/>
      <c r="K2" s="120" t="s">
        <v>159</v>
      </c>
    </row>
    <row r="3" spans="1:11">
      <c r="A3" s="598" t="s">
        <v>160</v>
      </c>
      <c r="B3" s="598" t="s">
        <v>161</v>
      </c>
      <c r="C3" s="598" t="s">
        <v>162</v>
      </c>
      <c r="D3" s="598" t="s">
        <v>163</v>
      </c>
      <c r="E3" s="525"/>
      <c r="F3" s="599" t="s">
        <v>164</v>
      </c>
      <c r="G3" s="599"/>
      <c r="H3" s="525"/>
      <c r="I3" s="600" t="s">
        <v>165</v>
      </c>
      <c r="J3" s="525"/>
      <c r="K3" s="121"/>
    </row>
    <row r="4" spans="1:11">
      <c r="A4" s="598" t="s">
        <v>166</v>
      </c>
      <c r="B4" s="598" t="s">
        <v>167</v>
      </c>
      <c r="C4" s="598" t="s">
        <v>168</v>
      </c>
      <c r="D4" s="598" t="s">
        <v>169</v>
      </c>
      <c r="E4" s="525"/>
      <c r="F4" s="525"/>
      <c r="G4" s="525"/>
      <c r="H4" s="525"/>
      <c r="I4" s="600" t="s">
        <v>170</v>
      </c>
      <c r="J4" s="525"/>
      <c r="K4" s="601" t="s">
        <v>171</v>
      </c>
    </row>
    <row r="5" spans="1:11">
      <c r="A5" s="598" t="s">
        <v>172</v>
      </c>
      <c r="B5" s="598" t="s">
        <v>173</v>
      </c>
      <c r="C5" s="598" t="s">
        <v>174</v>
      </c>
      <c r="D5" s="598" t="s">
        <v>175</v>
      </c>
      <c r="E5" s="525"/>
      <c r="F5" s="525"/>
      <c r="G5" s="525"/>
      <c r="H5" s="525"/>
      <c r="I5" s="600" t="s">
        <v>176</v>
      </c>
      <c r="J5" s="525"/>
      <c r="K5" s="602" t="s">
        <v>177</v>
      </c>
    </row>
    <row r="6" spans="1:11">
      <c r="A6" s="598" t="s">
        <v>178</v>
      </c>
      <c r="B6" s="598" t="s">
        <v>179</v>
      </c>
      <c r="C6" s="73"/>
      <c r="D6" s="598" t="s">
        <v>180</v>
      </c>
      <c r="E6" s="525"/>
      <c r="F6" s="525"/>
      <c r="G6" s="525"/>
      <c r="H6" s="525"/>
      <c r="I6" s="600" t="s">
        <v>181</v>
      </c>
      <c r="J6" s="525"/>
      <c r="K6" s="603" t="s">
        <v>182</v>
      </c>
    </row>
    <row r="7" spans="1:11">
      <c r="A7" s="598" t="s">
        <v>183</v>
      </c>
      <c r="B7" s="598" t="s">
        <v>184</v>
      </c>
      <c r="C7" s="73"/>
      <c r="D7" s="598" t="s">
        <v>185</v>
      </c>
      <c r="E7" s="525"/>
      <c r="F7" s="597" t="s">
        <v>186</v>
      </c>
      <c r="G7" s="525"/>
      <c r="H7" s="525"/>
      <c r="I7" s="600" t="s">
        <v>187</v>
      </c>
      <c r="J7" s="525"/>
      <c r="K7" s="602" t="s">
        <v>188</v>
      </c>
    </row>
    <row r="8" spans="1:11">
      <c r="A8" s="598" t="s">
        <v>189</v>
      </c>
      <c r="B8" s="598" t="s">
        <v>190</v>
      </c>
      <c r="C8" s="73"/>
      <c r="D8" s="598" t="s">
        <v>191</v>
      </c>
      <c r="E8" s="525"/>
      <c r="F8" s="599" t="s">
        <v>192</v>
      </c>
      <c r="G8" s="525"/>
      <c r="H8" s="525"/>
      <c r="I8" s="600" t="s">
        <v>193</v>
      </c>
      <c r="J8" s="525"/>
      <c r="K8" s="603" t="s">
        <v>194</v>
      </c>
    </row>
    <row r="9" spans="1:11">
      <c r="A9" s="73"/>
      <c r="B9" s="598" t="s">
        <v>195</v>
      </c>
      <c r="C9" s="73"/>
      <c r="D9" s="598" t="s">
        <v>196</v>
      </c>
      <c r="E9" s="525"/>
      <c r="F9" s="600" t="s">
        <v>197</v>
      </c>
      <c r="G9" s="525"/>
      <c r="H9" s="525"/>
      <c r="I9" s="600" t="s">
        <v>198</v>
      </c>
      <c r="J9" s="525"/>
      <c r="K9" s="602" t="s">
        <v>199</v>
      </c>
    </row>
    <row r="10" spans="1:11">
      <c r="A10" s="73"/>
      <c r="B10" s="598" t="s">
        <v>200</v>
      </c>
      <c r="C10" s="73"/>
      <c r="D10" s="598" t="s">
        <v>201</v>
      </c>
      <c r="E10" s="525"/>
      <c r="F10" s="525"/>
      <c r="G10" s="525"/>
      <c r="H10" s="525"/>
      <c r="I10" s="600" t="s">
        <v>202</v>
      </c>
      <c r="J10" s="525"/>
      <c r="K10" s="603" t="s">
        <v>203</v>
      </c>
    </row>
    <row r="11" spans="1:11">
      <c r="A11" s="525"/>
      <c r="B11" s="598" t="s">
        <v>204</v>
      </c>
      <c r="C11" s="73"/>
      <c r="D11" s="598" t="s">
        <v>205</v>
      </c>
      <c r="E11" s="525"/>
      <c r="F11" s="525"/>
      <c r="G11" s="525"/>
      <c r="H11" s="525"/>
      <c r="I11" s="600"/>
      <c r="J11" s="525"/>
      <c r="K11" s="602" t="s">
        <v>206</v>
      </c>
    </row>
    <row r="12" spans="1:11">
      <c r="A12" s="525"/>
      <c r="B12" s="598" t="s">
        <v>207</v>
      </c>
      <c r="C12" s="73"/>
      <c r="D12" s="598" t="s">
        <v>208</v>
      </c>
      <c r="E12" s="525"/>
      <c r="F12" s="604" t="s">
        <v>209</v>
      </c>
      <c r="G12" s="525"/>
      <c r="H12" s="525"/>
      <c r="I12" s="525"/>
      <c r="J12" s="525"/>
      <c r="K12" s="603" t="s">
        <v>210</v>
      </c>
    </row>
    <row r="13" spans="1:11">
      <c r="A13" s="525"/>
      <c r="B13" s="598" t="s">
        <v>211</v>
      </c>
      <c r="C13" s="73"/>
      <c r="D13" s="598" t="s">
        <v>212</v>
      </c>
      <c r="E13" s="525"/>
      <c r="F13" s="600" t="s">
        <v>213</v>
      </c>
      <c r="G13" s="525"/>
      <c r="H13" s="525"/>
      <c r="I13" s="525"/>
      <c r="J13" s="525"/>
      <c r="K13" s="602" t="s">
        <v>214</v>
      </c>
    </row>
    <row r="14" spans="1:11">
      <c r="A14" s="73"/>
      <c r="B14" s="598" t="s">
        <v>215</v>
      </c>
      <c r="C14" s="73"/>
      <c r="D14" s="598" t="s">
        <v>216</v>
      </c>
      <c r="E14" s="525"/>
      <c r="F14" s="599" t="s">
        <v>217</v>
      </c>
      <c r="G14" s="525"/>
      <c r="H14" s="525"/>
      <c r="I14" s="525"/>
      <c r="J14" s="525"/>
      <c r="K14" s="605" t="s">
        <v>218</v>
      </c>
    </row>
    <row r="15" spans="1:11">
      <c r="A15" s="73"/>
      <c r="B15" s="598" t="s">
        <v>219</v>
      </c>
      <c r="C15" s="73"/>
      <c r="D15" s="598" t="s">
        <v>220</v>
      </c>
      <c r="E15" s="525"/>
      <c r="F15" s="525"/>
      <c r="G15" s="525"/>
      <c r="H15" s="525"/>
      <c r="I15" s="525"/>
      <c r="J15" s="525"/>
      <c r="K15" s="606" t="s">
        <v>221</v>
      </c>
    </row>
    <row r="16" spans="1:11">
      <c r="A16" s="73"/>
      <c r="B16" s="598" t="s">
        <v>222</v>
      </c>
      <c r="C16" s="73"/>
      <c r="D16" s="598" t="s">
        <v>223</v>
      </c>
      <c r="E16" s="525"/>
      <c r="F16" s="525"/>
      <c r="G16" s="525"/>
      <c r="H16" s="525"/>
      <c r="I16" s="525"/>
      <c r="J16" s="525"/>
      <c r="K16" s="607" t="s">
        <v>224</v>
      </c>
    </row>
    <row r="17" spans="2:11">
      <c r="B17" s="598" t="s">
        <v>225</v>
      </c>
      <c r="C17" s="525"/>
      <c r="D17" s="525"/>
      <c r="E17" s="525"/>
      <c r="F17" s="525"/>
      <c r="G17" s="525"/>
      <c r="H17" s="525"/>
      <c r="I17" s="525"/>
      <c r="J17" s="525"/>
      <c r="K17" s="608" t="s">
        <v>226</v>
      </c>
    </row>
    <row r="18" spans="2:11">
      <c r="B18" s="598" t="s">
        <v>227</v>
      </c>
      <c r="C18" s="525"/>
      <c r="D18" s="525"/>
      <c r="E18" s="525"/>
      <c r="F18" s="525"/>
      <c r="G18" s="525"/>
      <c r="H18" s="525"/>
      <c r="I18" s="525"/>
      <c r="J18" s="525"/>
      <c r="K18" s="609" t="s">
        <v>228</v>
      </c>
    </row>
    <row r="19" spans="2:11">
      <c r="B19" s="598" t="s">
        <v>229</v>
      </c>
      <c r="C19" s="525"/>
      <c r="D19" s="525"/>
      <c r="E19" s="525"/>
      <c r="F19" s="525"/>
      <c r="G19" s="525"/>
      <c r="H19" s="525"/>
      <c r="I19" s="525"/>
      <c r="J19" s="525"/>
      <c r="K19" s="525"/>
    </row>
    <row r="20" spans="2:11">
      <c r="B20" s="598" t="s">
        <v>230</v>
      </c>
      <c r="C20" s="525"/>
      <c r="D20" s="525"/>
      <c r="E20" s="525"/>
      <c r="F20" s="525"/>
      <c r="G20" s="525"/>
      <c r="H20" s="525"/>
      <c r="I20" s="525"/>
      <c r="J20" s="525"/>
      <c r="K20" s="525"/>
    </row>
    <row r="21" spans="2:11">
      <c r="B21" s="598" t="s">
        <v>231</v>
      </c>
      <c r="C21" s="525"/>
      <c r="D21" s="525"/>
      <c r="E21" s="525"/>
      <c r="F21" s="525"/>
      <c r="G21" s="525"/>
      <c r="H21" s="525"/>
      <c r="I21" s="525"/>
      <c r="J21" s="525"/>
      <c r="K21" s="525"/>
    </row>
    <row r="22" spans="2:11">
      <c r="B22" s="598" t="s">
        <v>232</v>
      </c>
      <c r="C22" s="525"/>
      <c r="D22" s="525"/>
      <c r="E22" s="525"/>
      <c r="F22" s="525"/>
      <c r="G22" s="525"/>
      <c r="H22" s="525"/>
      <c r="I22" s="525"/>
      <c r="J22" s="525"/>
      <c r="K22" s="525"/>
    </row>
    <row r="24" spans="2:11">
      <c r="B24" s="610" t="s">
        <v>233</v>
      </c>
      <c r="C24" s="525"/>
      <c r="D24" s="525"/>
      <c r="E24" s="525"/>
      <c r="F24" s="525"/>
      <c r="G24" s="525"/>
      <c r="H24" s="525"/>
      <c r="I24" s="525"/>
      <c r="J24" s="525"/>
      <c r="K24" s="525"/>
    </row>
    <row r="25" spans="2:11">
      <c r="B25" s="610" t="s">
        <v>234</v>
      </c>
      <c r="C25" s="525"/>
      <c r="D25" s="525"/>
      <c r="E25" s="525"/>
      <c r="F25" s="525"/>
      <c r="G25" s="525"/>
      <c r="H25" s="525"/>
      <c r="I25" s="525"/>
      <c r="J25" s="525"/>
      <c r="K25" s="525"/>
    </row>
    <row r="26" spans="2:11">
      <c r="B26" s="610" t="s">
        <v>235</v>
      </c>
      <c r="C26" s="525"/>
      <c r="D26" s="525"/>
      <c r="E26" s="525"/>
      <c r="F26" s="525"/>
      <c r="G26" s="525"/>
      <c r="H26" s="525"/>
      <c r="I26" s="525"/>
      <c r="J26" s="525"/>
      <c r="K26" s="525"/>
    </row>
    <row r="27" spans="2:11">
      <c r="B27" s="610" t="s">
        <v>236</v>
      </c>
      <c r="C27" s="525"/>
      <c r="D27" s="525"/>
      <c r="E27" s="525"/>
      <c r="F27" s="525"/>
      <c r="G27" s="525"/>
      <c r="H27" s="525"/>
      <c r="I27" s="525"/>
      <c r="J27" s="525"/>
      <c r="K27" s="525"/>
    </row>
    <row r="28" spans="2:11">
      <c r="B28" s="610" t="s">
        <v>237</v>
      </c>
      <c r="C28" s="525"/>
      <c r="D28" s="525"/>
      <c r="E28" s="525"/>
      <c r="F28" s="525"/>
      <c r="G28" s="525"/>
      <c r="H28" s="525"/>
      <c r="I28" s="525"/>
      <c r="J28" s="525"/>
      <c r="K28" s="525"/>
    </row>
    <row r="29" spans="2:11">
      <c r="B29" s="610" t="s">
        <v>238</v>
      </c>
      <c r="C29" s="525"/>
      <c r="D29" s="525"/>
      <c r="E29" s="525"/>
      <c r="F29" s="525"/>
      <c r="G29" s="525"/>
      <c r="H29" s="525"/>
      <c r="I29" s="525"/>
      <c r="J29" s="525"/>
      <c r="K29" s="525"/>
    </row>
    <row r="30" spans="2:11">
      <c r="B30" s="610" t="s">
        <v>239</v>
      </c>
      <c r="C30" s="525"/>
      <c r="D30" s="525"/>
      <c r="E30" s="525"/>
      <c r="F30" s="525"/>
      <c r="G30" s="525"/>
      <c r="H30" s="525"/>
      <c r="I30" s="525"/>
      <c r="J30" s="525"/>
      <c r="K30" s="525"/>
    </row>
    <row r="37" spans="1:4">
      <c r="A37" s="611" t="s">
        <v>240</v>
      </c>
      <c r="B37" s="611" t="s">
        <v>241</v>
      </c>
      <c r="C37" s="611" t="s">
        <v>162</v>
      </c>
      <c r="D37" s="122"/>
    </row>
    <row r="38" spans="1:4">
      <c r="A38" s="599" t="s">
        <v>240</v>
      </c>
      <c r="B38" s="599" t="s">
        <v>241</v>
      </c>
      <c r="C38" s="611" t="s">
        <v>168</v>
      </c>
      <c r="D38" s="122"/>
    </row>
    <row r="39" spans="1:4">
      <c r="A39" s="599" t="s">
        <v>240</v>
      </c>
      <c r="B39" s="611" t="s">
        <v>242</v>
      </c>
      <c r="C39" s="599" t="s">
        <v>162</v>
      </c>
      <c r="D39" s="123"/>
    </row>
    <row r="40" spans="1:4">
      <c r="A40" s="599" t="s">
        <v>240</v>
      </c>
      <c r="B40" s="599" t="s">
        <v>242</v>
      </c>
      <c r="C40" s="599" t="s">
        <v>168</v>
      </c>
      <c r="D40" s="123"/>
    </row>
    <row r="41" spans="1:4">
      <c r="A41" s="599" t="s">
        <v>240</v>
      </c>
      <c r="B41" s="611" t="s">
        <v>243</v>
      </c>
      <c r="C41" s="599" t="s">
        <v>162</v>
      </c>
      <c r="D41" s="123"/>
    </row>
    <row r="42" spans="1:4">
      <c r="A42" s="599" t="s">
        <v>240</v>
      </c>
      <c r="B42" s="599" t="s">
        <v>243</v>
      </c>
      <c r="C42" s="599" t="s">
        <v>168</v>
      </c>
      <c r="D42" s="123"/>
    </row>
    <row r="43" spans="1:4">
      <c r="A43" s="599" t="s">
        <v>240</v>
      </c>
      <c r="B43" s="611" t="s">
        <v>244</v>
      </c>
      <c r="C43" s="599" t="s">
        <v>162</v>
      </c>
      <c r="D43" s="123"/>
    </row>
    <row r="44" spans="1:4">
      <c r="A44" s="599" t="s">
        <v>240</v>
      </c>
      <c r="B44" s="599" t="s">
        <v>244</v>
      </c>
      <c r="C44" s="599" t="s">
        <v>168</v>
      </c>
      <c r="D44" s="123"/>
    </row>
    <row r="45" spans="1:4">
      <c r="A45" s="599" t="s">
        <v>240</v>
      </c>
      <c r="B45" s="611" t="s">
        <v>245</v>
      </c>
      <c r="C45" s="599" t="s">
        <v>162</v>
      </c>
      <c r="D45" s="123"/>
    </row>
    <row r="46" spans="1:4">
      <c r="A46" s="599" t="s">
        <v>240</v>
      </c>
      <c r="B46" s="599" t="s">
        <v>245</v>
      </c>
      <c r="C46" s="599" t="s">
        <v>168</v>
      </c>
      <c r="D46" s="123"/>
    </row>
    <row r="47" spans="1:4">
      <c r="A47" s="599" t="s">
        <v>240</v>
      </c>
      <c r="B47" s="611" t="s">
        <v>236</v>
      </c>
      <c r="C47" s="599" t="s">
        <v>162</v>
      </c>
      <c r="D47" s="123"/>
    </row>
    <row r="48" spans="1:4">
      <c r="A48" s="599" t="s">
        <v>240</v>
      </c>
      <c r="B48" s="599" t="s">
        <v>236</v>
      </c>
      <c r="C48" s="599" t="s">
        <v>168</v>
      </c>
      <c r="D48" s="123"/>
    </row>
    <row r="49" spans="1:4">
      <c r="A49" s="599" t="s">
        <v>240</v>
      </c>
      <c r="B49" s="611" t="s">
        <v>234</v>
      </c>
      <c r="C49" s="599" t="s">
        <v>162</v>
      </c>
      <c r="D49" s="123"/>
    </row>
    <row r="50" spans="1:4">
      <c r="A50" s="599" t="s">
        <v>240</v>
      </c>
      <c r="B50" s="599" t="s">
        <v>234</v>
      </c>
      <c r="C50" s="599" t="s">
        <v>168</v>
      </c>
      <c r="D50" s="123"/>
    </row>
    <row r="51" spans="1:4">
      <c r="A51" s="599" t="s">
        <v>240</v>
      </c>
      <c r="B51" s="611" t="s">
        <v>235</v>
      </c>
      <c r="C51" s="599" t="s">
        <v>162</v>
      </c>
      <c r="D51" s="123"/>
    </row>
    <row r="52" spans="1:4">
      <c r="A52" s="599" t="s">
        <v>240</v>
      </c>
      <c r="B52" s="599" t="s">
        <v>235</v>
      </c>
      <c r="C52" s="599" t="s">
        <v>168</v>
      </c>
      <c r="D52" s="123"/>
    </row>
    <row r="53" spans="1:4">
      <c r="A53" s="611" t="s">
        <v>246</v>
      </c>
      <c r="B53" s="611" t="s">
        <v>247</v>
      </c>
      <c r="C53" s="599" t="s">
        <v>162</v>
      </c>
      <c r="D53" s="123"/>
    </row>
    <row r="54" spans="1:4">
      <c r="A54" s="599" t="s">
        <v>246</v>
      </c>
      <c r="B54" s="599" t="s">
        <v>247</v>
      </c>
      <c r="C54" s="599" t="s">
        <v>168</v>
      </c>
      <c r="D54" s="123"/>
    </row>
    <row r="55" spans="1:4">
      <c r="A55" s="599" t="s">
        <v>246</v>
      </c>
      <c r="B55" s="611" t="s">
        <v>248</v>
      </c>
      <c r="C55" s="599" t="s">
        <v>162</v>
      </c>
      <c r="D55" s="123"/>
    </row>
    <row r="56" spans="1:4">
      <c r="A56" s="599" t="s">
        <v>246</v>
      </c>
      <c r="B56" s="599" t="s">
        <v>248</v>
      </c>
      <c r="C56" s="599" t="s">
        <v>168</v>
      </c>
      <c r="D56" s="123"/>
    </row>
    <row r="57" spans="1:4">
      <c r="A57" s="599" t="s">
        <v>246</v>
      </c>
      <c r="B57" s="611" t="s">
        <v>249</v>
      </c>
      <c r="C57" s="599" t="s">
        <v>162</v>
      </c>
      <c r="D57" s="123"/>
    </row>
    <row r="58" spans="1:4">
      <c r="A58" s="599" t="s">
        <v>246</v>
      </c>
      <c r="B58" s="599" t="s">
        <v>249</v>
      </c>
      <c r="C58" s="599" t="s">
        <v>168</v>
      </c>
      <c r="D58" s="123"/>
    </row>
    <row r="59" spans="1:4">
      <c r="A59" s="599" t="s">
        <v>246</v>
      </c>
      <c r="B59" s="611" t="s">
        <v>250</v>
      </c>
      <c r="C59" s="599" t="s">
        <v>162</v>
      </c>
      <c r="D59" s="123"/>
    </row>
    <row r="60" spans="1:4">
      <c r="A60" s="599" t="s">
        <v>246</v>
      </c>
      <c r="B60" s="599" t="s">
        <v>250</v>
      </c>
      <c r="C60" s="599" t="s">
        <v>168</v>
      </c>
      <c r="D60" s="123"/>
    </row>
    <row r="61" spans="1:4">
      <c r="A61" s="599" t="s">
        <v>246</v>
      </c>
      <c r="B61" s="611" t="s">
        <v>239</v>
      </c>
      <c r="C61" s="599" t="s">
        <v>162</v>
      </c>
      <c r="D61" s="123"/>
    </row>
    <row r="62" spans="1:4">
      <c r="A62" s="599" t="s">
        <v>246</v>
      </c>
      <c r="B62" s="599" t="s">
        <v>239</v>
      </c>
      <c r="C62" s="599" t="s">
        <v>168</v>
      </c>
      <c r="D62" s="123"/>
    </row>
    <row r="63" spans="1:4">
      <c r="A63" s="599" t="s">
        <v>246</v>
      </c>
      <c r="B63" s="611" t="s">
        <v>251</v>
      </c>
      <c r="C63" s="599" t="s">
        <v>162</v>
      </c>
      <c r="D63" s="123"/>
    </row>
    <row r="64" spans="1:4">
      <c r="A64" s="599" t="s">
        <v>246</v>
      </c>
      <c r="B64" s="599" t="s">
        <v>251</v>
      </c>
      <c r="C64" s="599" t="s">
        <v>168</v>
      </c>
      <c r="D64" s="123"/>
    </row>
    <row r="65" spans="1:4">
      <c r="A65" s="599" t="s">
        <v>246</v>
      </c>
      <c r="B65" s="611" t="s">
        <v>252</v>
      </c>
      <c r="C65" s="599" t="s">
        <v>162</v>
      </c>
      <c r="D65" s="123"/>
    </row>
    <row r="66" spans="1:4">
      <c r="A66" s="599" t="s">
        <v>246</v>
      </c>
      <c r="B66" s="599" t="s">
        <v>252</v>
      </c>
      <c r="C66" s="599" t="s">
        <v>168</v>
      </c>
      <c r="D66" s="123"/>
    </row>
    <row r="67" spans="1:4">
      <c r="A67" s="599" t="s">
        <v>246</v>
      </c>
      <c r="B67" s="611" t="s">
        <v>253</v>
      </c>
      <c r="C67" s="599" t="s">
        <v>162</v>
      </c>
      <c r="D67" s="123"/>
    </row>
    <row r="68" spans="1:4">
      <c r="A68" s="599" t="s">
        <v>246</v>
      </c>
      <c r="B68" s="599" t="s">
        <v>253</v>
      </c>
      <c r="C68" s="599" t="s">
        <v>168</v>
      </c>
      <c r="D68" s="123"/>
    </row>
    <row r="69" spans="1:4">
      <c r="A69" s="599" t="s">
        <v>246</v>
      </c>
      <c r="B69" s="611" t="s">
        <v>233</v>
      </c>
      <c r="C69" s="599" t="s">
        <v>162</v>
      </c>
      <c r="D69" s="123"/>
    </row>
    <row r="70" spans="1:4">
      <c r="A70" s="599" t="s">
        <v>246</v>
      </c>
      <c r="B70" s="599" t="s">
        <v>233</v>
      </c>
      <c r="C70" s="599" t="s">
        <v>168</v>
      </c>
      <c r="D70" s="123"/>
    </row>
    <row r="71" spans="1:4">
      <c r="A71" s="599" t="s">
        <v>246</v>
      </c>
      <c r="B71" s="611" t="s">
        <v>234</v>
      </c>
      <c r="C71" s="599" t="s">
        <v>162</v>
      </c>
      <c r="D71" s="123"/>
    </row>
    <row r="72" spans="1:4">
      <c r="A72" s="599" t="s">
        <v>246</v>
      </c>
      <c r="B72" s="599" t="s">
        <v>234</v>
      </c>
      <c r="C72" s="599" t="s">
        <v>168</v>
      </c>
      <c r="D72" s="123"/>
    </row>
    <row r="73" spans="1:4">
      <c r="A73" s="599" t="s">
        <v>246</v>
      </c>
      <c r="B73" s="611" t="s">
        <v>235</v>
      </c>
      <c r="C73" s="599" t="s">
        <v>162</v>
      </c>
      <c r="D73" s="123"/>
    </row>
    <row r="74" spans="1:4">
      <c r="A74" s="599" t="s">
        <v>246</v>
      </c>
      <c r="B74" s="599" t="s">
        <v>235</v>
      </c>
      <c r="C74" s="599" t="s">
        <v>168</v>
      </c>
      <c r="D74" s="123"/>
    </row>
    <row r="75" spans="1:4">
      <c r="A75" s="611" t="s">
        <v>254</v>
      </c>
      <c r="B75" s="611" t="s">
        <v>237</v>
      </c>
      <c r="C75" s="599" t="s">
        <v>162</v>
      </c>
      <c r="D75" s="123"/>
    </row>
    <row r="76" spans="1:4">
      <c r="A76" s="599" t="s">
        <v>254</v>
      </c>
      <c r="B76" s="599" t="s">
        <v>237</v>
      </c>
      <c r="C76" s="599" t="s">
        <v>168</v>
      </c>
      <c r="D76" s="123"/>
    </row>
    <row r="77" spans="1:4">
      <c r="A77" s="599" t="s">
        <v>254</v>
      </c>
      <c r="B77" s="611" t="s">
        <v>255</v>
      </c>
      <c r="C77" s="599" t="s">
        <v>162</v>
      </c>
      <c r="D77" s="123"/>
    </row>
    <row r="78" spans="1:4">
      <c r="A78" s="599" t="s">
        <v>254</v>
      </c>
      <c r="B78" s="599" t="s">
        <v>255</v>
      </c>
      <c r="C78" s="599" t="s">
        <v>168</v>
      </c>
      <c r="D78" s="123"/>
    </row>
    <row r="79" spans="1:4">
      <c r="A79" s="599" t="s">
        <v>254</v>
      </c>
      <c r="B79" s="611" t="s">
        <v>238</v>
      </c>
      <c r="C79" s="599" t="s">
        <v>162</v>
      </c>
      <c r="D79" s="123"/>
    </row>
    <row r="80" spans="1:4">
      <c r="A80" s="599" t="s">
        <v>254</v>
      </c>
      <c r="B80" s="599" t="s">
        <v>238</v>
      </c>
      <c r="C80" s="599" t="s">
        <v>168</v>
      </c>
      <c r="D80" s="123"/>
    </row>
    <row r="81" spans="1:4">
      <c r="A81" s="599" t="s">
        <v>254</v>
      </c>
      <c r="B81" s="599" t="s">
        <v>234</v>
      </c>
      <c r="C81" s="599" t="s">
        <v>162</v>
      </c>
      <c r="D81" s="123"/>
    </row>
    <row r="82" spans="1:4">
      <c r="A82" s="599" t="s">
        <v>254</v>
      </c>
      <c r="B82" s="599" t="s">
        <v>234</v>
      </c>
      <c r="C82" s="599" t="s">
        <v>168</v>
      </c>
      <c r="D82" s="123"/>
    </row>
    <row r="83" spans="1:4">
      <c r="A83" s="599" t="s">
        <v>254</v>
      </c>
      <c r="B83" s="599" t="s">
        <v>235</v>
      </c>
      <c r="C83" s="599" t="s">
        <v>162</v>
      </c>
      <c r="D83" s="123"/>
    </row>
    <row r="84" spans="1:4">
      <c r="A84" s="599" t="s">
        <v>254</v>
      </c>
      <c r="B84" s="599" t="s">
        <v>235</v>
      </c>
      <c r="C84" s="599" t="s">
        <v>168</v>
      </c>
      <c r="D84" s="123"/>
    </row>
    <row r="85" spans="1:4">
      <c r="A85" s="611" t="s">
        <v>256</v>
      </c>
      <c r="B85" s="599" t="s">
        <v>247</v>
      </c>
      <c r="C85" s="599" t="s">
        <v>162</v>
      </c>
      <c r="D85" s="123"/>
    </row>
    <row r="86" spans="1:4">
      <c r="A86" s="599" t="s">
        <v>256</v>
      </c>
      <c r="B86" s="599" t="s">
        <v>247</v>
      </c>
      <c r="C86" s="599" t="s">
        <v>168</v>
      </c>
      <c r="D86" s="123"/>
    </row>
    <row r="87" spans="1:4">
      <c r="A87" s="599" t="s">
        <v>256</v>
      </c>
      <c r="B87" s="599" t="s">
        <v>248</v>
      </c>
      <c r="C87" s="599" t="s">
        <v>162</v>
      </c>
      <c r="D87" s="123"/>
    </row>
    <row r="88" spans="1:4">
      <c r="A88" s="599" t="s">
        <v>256</v>
      </c>
      <c r="B88" s="599" t="s">
        <v>248</v>
      </c>
      <c r="C88" s="599" t="s">
        <v>168</v>
      </c>
      <c r="D88" s="123"/>
    </row>
    <row r="89" spans="1:4">
      <c r="A89" s="599" t="s">
        <v>256</v>
      </c>
      <c r="B89" s="599" t="s">
        <v>249</v>
      </c>
      <c r="C89" s="599" t="s">
        <v>162</v>
      </c>
      <c r="D89" s="123"/>
    </row>
    <row r="90" spans="1:4">
      <c r="A90" s="599" t="s">
        <v>256</v>
      </c>
      <c r="B90" s="599" t="s">
        <v>249</v>
      </c>
      <c r="C90" s="599" t="s">
        <v>168</v>
      </c>
      <c r="D90" s="123"/>
    </row>
    <row r="91" spans="1:4">
      <c r="A91" s="599" t="s">
        <v>256</v>
      </c>
      <c r="B91" s="599" t="s">
        <v>250</v>
      </c>
      <c r="C91" s="599" t="s">
        <v>162</v>
      </c>
      <c r="D91" s="123"/>
    </row>
    <row r="92" spans="1:4">
      <c r="A92" s="599" t="s">
        <v>256</v>
      </c>
      <c r="B92" s="599" t="s">
        <v>250</v>
      </c>
      <c r="C92" s="599" t="s">
        <v>168</v>
      </c>
      <c r="D92" s="123"/>
    </row>
    <row r="93" spans="1:4">
      <c r="A93" s="599" t="s">
        <v>256</v>
      </c>
      <c r="B93" s="599" t="s">
        <v>239</v>
      </c>
      <c r="C93" s="599" t="s">
        <v>162</v>
      </c>
      <c r="D93" s="123"/>
    </row>
    <row r="94" spans="1:4">
      <c r="A94" s="599" t="s">
        <v>256</v>
      </c>
      <c r="B94" s="599" t="s">
        <v>239</v>
      </c>
      <c r="C94" s="599" t="s">
        <v>168</v>
      </c>
      <c r="D94" s="123"/>
    </row>
    <row r="95" spans="1:4">
      <c r="A95" s="599" t="s">
        <v>256</v>
      </c>
      <c r="B95" s="599" t="s">
        <v>251</v>
      </c>
      <c r="C95" s="599" t="s">
        <v>162</v>
      </c>
      <c r="D95" s="123"/>
    </row>
    <row r="96" spans="1:4">
      <c r="A96" s="599" t="s">
        <v>256</v>
      </c>
      <c r="B96" s="599" t="s">
        <v>251</v>
      </c>
      <c r="C96" s="599" t="s">
        <v>168</v>
      </c>
      <c r="D96" s="123"/>
    </row>
    <row r="97" spans="1:4">
      <c r="A97" s="599" t="s">
        <v>256</v>
      </c>
      <c r="B97" s="599" t="s">
        <v>252</v>
      </c>
      <c r="C97" s="599" t="s">
        <v>162</v>
      </c>
      <c r="D97" s="123"/>
    </row>
    <row r="98" spans="1:4">
      <c r="A98" s="599" t="s">
        <v>256</v>
      </c>
      <c r="B98" s="599" t="s">
        <v>252</v>
      </c>
      <c r="C98" s="599" t="s">
        <v>168</v>
      </c>
      <c r="D98" s="123"/>
    </row>
    <row r="99" spans="1:4">
      <c r="A99" s="599" t="s">
        <v>256</v>
      </c>
      <c r="B99" s="599" t="s">
        <v>253</v>
      </c>
      <c r="C99" s="599" t="s">
        <v>162</v>
      </c>
      <c r="D99" s="123"/>
    </row>
    <row r="100" spans="1:4">
      <c r="A100" s="599" t="s">
        <v>256</v>
      </c>
      <c r="B100" s="599" t="s">
        <v>253</v>
      </c>
      <c r="C100" s="599" t="s">
        <v>168</v>
      </c>
      <c r="D100" s="123"/>
    </row>
    <row r="101" spans="1:4">
      <c r="A101" s="599" t="s">
        <v>256</v>
      </c>
      <c r="B101" s="599" t="s">
        <v>233</v>
      </c>
      <c r="C101" s="599" t="s">
        <v>162</v>
      </c>
      <c r="D101" s="123"/>
    </row>
    <row r="102" spans="1:4">
      <c r="A102" s="599" t="s">
        <v>256</v>
      </c>
      <c r="B102" s="599" t="s">
        <v>233</v>
      </c>
      <c r="C102" s="599" t="s">
        <v>168</v>
      </c>
      <c r="D102" s="123"/>
    </row>
    <row r="103" spans="1:4">
      <c r="A103" s="599" t="s">
        <v>256</v>
      </c>
      <c r="B103" s="599" t="s">
        <v>234</v>
      </c>
      <c r="C103" s="599" t="s">
        <v>162</v>
      </c>
      <c r="D103" s="123"/>
    </row>
    <row r="104" spans="1:4">
      <c r="A104" s="599" t="s">
        <v>256</v>
      </c>
      <c r="B104" s="599" t="s">
        <v>234</v>
      </c>
      <c r="C104" s="599" t="s">
        <v>168</v>
      </c>
      <c r="D104" s="123"/>
    </row>
    <row r="105" spans="1:4">
      <c r="A105" s="599" t="s">
        <v>256</v>
      </c>
      <c r="B105" s="599" t="s">
        <v>235</v>
      </c>
      <c r="C105" s="599" t="s">
        <v>162</v>
      </c>
      <c r="D105" s="123"/>
    </row>
    <row r="106" spans="1:4">
      <c r="A106" s="599" t="s">
        <v>256</v>
      </c>
      <c r="B106" s="599" t="s">
        <v>235</v>
      </c>
      <c r="C106" s="599" t="s">
        <v>168</v>
      </c>
      <c r="D106" s="123"/>
    </row>
    <row r="107" spans="1:4">
      <c r="A107" s="611" t="s">
        <v>257</v>
      </c>
      <c r="B107" s="599" t="s">
        <v>247</v>
      </c>
      <c r="C107" s="599" t="s">
        <v>162</v>
      </c>
      <c r="D107" s="123"/>
    </row>
    <row r="108" spans="1:4">
      <c r="A108" s="599" t="s">
        <v>257</v>
      </c>
      <c r="B108" s="599" t="s">
        <v>247</v>
      </c>
      <c r="C108" s="599" t="s">
        <v>168</v>
      </c>
      <c r="D108" s="123"/>
    </row>
    <row r="109" spans="1:4">
      <c r="A109" s="599" t="s">
        <v>257</v>
      </c>
      <c r="B109" s="599" t="s">
        <v>248</v>
      </c>
      <c r="C109" s="599" t="s">
        <v>162</v>
      </c>
      <c r="D109" s="123"/>
    </row>
    <row r="110" spans="1:4">
      <c r="A110" s="599" t="s">
        <v>257</v>
      </c>
      <c r="B110" s="599" t="s">
        <v>248</v>
      </c>
      <c r="C110" s="599" t="s">
        <v>168</v>
      </c>
      <c r="D110" s="123"/>
    </row>
    <row r="111" spans="1:4">
      <c r="A111" s="599" t="s">
        <v>257</v>
      </c>
      <c r="B111" s="599" t="s">
        <v>249</v>
      </c>
      <c r="C111" s="599" t="s">
        <v>162</v>
      </c>
      <c r="D111" s="123"/>
    </row>
    <row r="112" spans="1:4">
      <c r="A112" s="599" t="s">
        <v>257</v>
      </c>
      <c r="B112" s="599" t="s">
        <v>249</v>
      </c>
      <c r="C112" s="599" t="s">
        <v>168</v>
      </c>
      <c r="D112" s="123"/>
    </row>
    <row r="113" spans="1:4">
      <c r="A113" s="599" t="s">
        <v>257</v>
      </c>
      <c r="B113" s="599" t="s">
        <v>250</v>
      </c>
      <c r="C113" s="599" t="s">
        <v>162</v>
      </c>
      <c r="D113" s="123"/>
    </row>
    <row r="114" spans="1:4">
      <c r="A114" s="599" t="s">
        <v>257</v>
      </c>
      <c r="B114" s="599" t="s">
        <v>250</v>
      </c>
      <c r="C114" s="599" t="s">
        <v>168</v>
      </c>
      <c r="D114" s="123"/>
    </row>
    <row r="115" spans="1:4">
      <c r="A115" s="599" t="s">
        <v>257</v>
      </c>
      <c r="B115" s="599" t="s">
        <v>239</v>
      </c>
      <c r="C115" s="599" t="s">
        <v>162</v>
      </c>
      <c r="D115" s="123"/>
    </row>
    <row r="116" spans="1:4">
      <c r="A116" s="599" t="s">
        <v>257</v>
      </c>
      <c r="B116" s="599" t="s">
        <v>239</v>
      </c>
      <c r="C116" s="599" t="s">
        <v>168</v>
      </c>
      <c r="D116" s="123"/>
    </row>
    <row r="117" spans="1:4">
      <c r="A117" s="599" t="s">
        <v>257</v>
      </c>
      <c r="B117" s="599" t="s">
        <v>251</v>
      </c>
      <c r="C117" s="599" t="s">
        <v>162</v>
      </c>
      <c r="D117" s="123"/>
    </row>
    <row r="118" spans="1:4">
      <c r="A118" s="599" t="s">
        <v>257</v>
      </c>
      <c r="B118" s="599" t="s">
        <v>251</v>
      </c>
      <c r="C118" s="599" t="s">
        <v>168</v>
      </c>
      <c r="D118" s="123"/>
    </row>
    <row r="119" spans="1:4">
      <c r="A119" s="599" t="s">
        <v>257</v>
      </c>
      <c r="B119" s="599" t="s">
        <v>252</v>
      </c>
      <c r="C119" s="599" t="s">
        <v>162</v>
      </c>
      <c r="D119" s="123"/>
    </row>
    <row r="120" spans="1:4">
      <c r="A120" s="599" t="s">
        <v>257</v>
      </c>
      <c r="B120" s="599" t="s">
        <v>252</v>
      </c>
      <c r="C120" s="599" t="s">
        <v>168</v>
      </c>
      <c r="D120" s="123"/>
    </row>
    <row r="121" spans="1:4">
      <c r="A121" s="599" t="s">
        <v>257</v>
      </c>
      <c r="B121" s="599" t="s">
        <v>253</v>
      </c>
      <c r="C121" s="599" t="s">
        <v>162</v>
      </c>
      <c r="D121" s="123"/>
    </row>
    <row r="122" spans="1:4">
      <c r="A122" s="599" t="s">
        <v>257</v>
      </c>
      <c r="B122" s="599" t="s">
        <v>253</v>
      </c>
      <c r="C122" s="599" t="s">
        <v>168</v>
      </c>
      <c r="D122" s="123"/>
    </row>
    <row r="123" spans="1:4">
      <c r="A123" s="599" t="s">
        <v>257</v>
      </c>
      <c r="B123" s="599" t="s">
        <v>233</v>
      </c>
      <c r="C123" s="599" t="s">
        <v>162</v>
      </c>
      <c r="D123" s="123"/>
    </row>
    <row r="124" spans="1:4">
      <c r="A124" s="599" t="s">
        <v>257</v>
      </c>
      <c r="B124" s="599" t="s">
        <v>233</v>
      </c>
      <c r="C124" s="599" t="s">
        <v>168</v>
      </c>
      <c r="D124" s="123"/>
    </row>
    <row r="125" spans="1:4">
      <c r="A125" s="599" t="s">
        <v>257</v>
      </c>
      <c r="B125" s="599" t="s">
        <v>234</v>
      </c>
      <c r="C125" s="599" t="s">
        <v>162</v>
      </c>
      <c r="D125" s="123"/>
    </row>
    <row r="126" spans="1:4">
      <c r="A126" s="599" t="s">
        <v>257</v>
      </c>
      <c r="B126" s="599" t="s">
        <v>234</v>
      </c>
      <c r="C126" s="599" t="s">
        <v>168</v>
      </c>
      <c r="D126" s="123"/>
    </row>
    <row r="127" spans="1:4">
      <c r="A127" s="599" t="s">
        <v>257</v>
      </c>
      <c r="B127" s="599" t="s">
        <v>235</v>
      </c>
      <c r="C127" s="599" t="s">
        <v>162</v>
      </c>
      <c r="D127" s="123"/>
    </row>
    <row r="128" spans="1:4">
      <c r="A128" s="599" t="s">
        <v>257</v>
      </c>
      <c r="B128" s="599" t="s">
        <v>235</v>
      </c>
      <c r="C128" s="599" t="s">
        <v>168</v>
      </c>
      <c r="D128" s="123"/>
    </row>
    <row r="129" spans="1:4">
      <c r="A129" s="599" t="s">
        <v>257</v>
      </c>
      <c r="B129" s="611" t="s">
        <v>258</v>
      </c>
      <c r="C129" s="611" t="s">
        <v>259</v>
      </c>
      <c r="D129" s="122"/>
    </row>
    <row r="130" spans="1:4">
      <c r="A130" s="599" t="s">
        <v>246</v>
      </c>
      <c r="B130" s="599" t="s">
        <v>258</v>
      </c>
      <c r="C130" s="599" t="s">
        <v>259</v>
      </c>
      <c r="D130" s="123"/>
    </row>
  </sheetData>
  <mergeCells count="2">
    <mergeCell ref="A1:D1"/>
    <mergeCell ref="F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zoomScaleNormal="100" zoomScaleSheetLayoutView="75" workbookViewId="0">
      <selection activeCell="E9" sqref="E9"/>
    </sheetView>
  </sheetViews>
  <sheetFormatPr defaultColWidth="9.140625" defaultRowHeight="12.75"/>
  <cols>
    <col min="1" max="1" width="4.7109375" style="54" bestFit="1" customWidth="1"/>
    <col min="2" max="2" width="76.5703125" customWidth="1"/>
    <col min="3" max="3" width="16.28515625" bestFit="1" customWidth="1"/>
    <col min="4" max="5" width="17.28515625" customWidth="1"/>
    <col min="6" max="6" width="16.28515625" bestFit="1" customWidth="1"/>
    <col min="7" max="7" width="8.42578125" bestFit="1" customWidth="1"/>
    <col min="8" max="8" width="14.85546875" style="435" bestFit="1" customWidth="1"/>
    <col min="9" max="9" width="6" style="124" bestFit="1" customWidth="1"/>
    <col min="10" max="10" width="14" customWidth="1"/>
  </cols>
  <sheetData>
    <row r="1" spans="1:9" ht="28.5" customHeight="1" thickBot="1">
      <c r="B1" s="924" t="s">
        <v>260</v>
      </c>
      <c r="C1" s="927" t="s">
        <v>261</v>
      </c>
      <c r="D1" s="928"/>
      <c r="E1" s="928"/>
      <c r="F1" s="928"/>
      <c r="G1" s="928"/>
      <c r="H1" s="928"/>
      <c r="I1" s="929"/>
    </row>
    <row r="2" spans="1:9" ht="27.6" customHeight="1" thickBot="1">
      <c r="B2" s="925"/>
      <c r="C2" s="930" t="s">
        <v>189</v>
      </c>
      <c r="D2" s="549" t="s">
        <v>262</v>
      </c>
      <c r="E2" s="549" t="s">
        <v>263</v>
      </c>
      <c r="F2" s="932" t="s">
        <v>264</v>
      </c>
      <c r="G2" s="932" t="s">
        <v>265</v>
      </c>
      <c r="H2" s="934" t="s">
        <v>266</v>
      </c>
      <c r="I2" s="936"/>
    </row>
    <row r="3" spans="1:9" ht="14.45" hidden="1" customHeight="1" thickBot="1">
      <c r="B3" s="925"/>
      <c r="C3" s="931"/>
      <c r="D3" s="550" t="s">
        <v>267</v>
      </c>
      <c r="E3" s="550" t="s">
        <v>268</v>
      </c>
      <c r="F3" s="933"/>
      <c r="G3" s="933"/>
      <c r="H3" s="935"/>
      <c r="I3" s="937"/>
    </row>
    <row r="4" spans="1:9" ht="13.5" thickBot="1">
      <c r="B4" s="926"/>
      <c r="C4" s="447">
        <f>C6+C12+C18+C24+C27</f>
        <v>2716947.32</v>
      </c>
      <c r="D4" s="447">
        <f t="shared" ref="D4:G4" si="0">D6+D12+D18+D24+D27</f>
        <v>16689714.27</v>
      </c>
      <c r="E4" s="447">
        <f t="shared" si="0"/>
        <v>14765716.149999999</v>
      </c>
      <c r="F4" s="447">
        <f t="shared" si="0"/>
        <v>7094285.4399999995</v>
      </c>
      <c r="G4" s="447">
        <f t="shared" si="0"/>
        <v>0</v>
      </c>
      <c r="H4" s="448">
        <f>H6+H12+H18+H24+H27</f>
        <v>42000000.18</v>
      </c>
      <c r="I4" s="938"/>
    </row>
    <row r="5" spans="1:9" ht="13.5" thickBot="1">
      <c r="B5" s="467" t="s">
        <v>269</v>
      </c>
      <c r="C5" s="449">
        <f>C4/$H$4</f>
        <v>6.4689221627522386E-2</v>
      </c>
      <c r="D5" s="450">
        <f t="shared" ref="D5:G5" si="1">D4/$H$4</f>
        <v>0.39737414758268219</v>
      </c>
      <c r="E5" s="450">
        <f t="shared" si="1"/>
        <v>0.35156466873138947</v>
      </c>
      <c r="F5" s="450">
        <f t="shared" si="1"/>
        <v>0.1689115573713314</v>
      </c>
      <c r="G5" s="450">
        <f t="shared" si="1"/>
        <v>0</v>
      </c>
      <c r="H5" s="470">
        <f>(H6+H12+H18+H24+H27)/H4</f>
        <v>1</v>
      </c>
      <c r="I5" s="612" t="s">
        <v>45</v>
      </c>
    </row>
    <row r="6" spans="1:9" ht="13.5" thickBot="1">
      <c r="A6" s="54" t="s">
        <v>270</v>
      </c>
      <c r="B6" s="439" t="str">
        <f>'Avanço físico'!A53</f>
        <v>Componente 1: Gestión hacendaria y transparencia fiscal</v>
      </c>
      <c r="C6" s="440">
        <f>SUM(C7:C11)</f>
        <v>2286718.7400000002</v>
      </c>
      <c r="D6" s="440">
        <f t="shared" ref="D6:H6" si="2">SUM(D7:D11)</f>
        <v>5136857.12</v>
      </c>
      <c r="E6" s="440">
        <f t="shared" si="2"/>
        <v>13228573.289999999</v>
      </c>
      <c r="F6" s="440">
        <f t="shared" si="2"/>
        <v>1522856.86</v>
      </c>
      <c r="G6" s="440">
        <f t="shared" si="2"/>
        <v>0</v>
      </c>
      <c r="H6" s="440">
        <f t="shared" si="2"/>
        <v>22175006.010000002</v>
      </c>
      <c r="I6" s="468"/>
    </row>
    <row r="7" spans="1:9">
      <c r="A7" s="119" t="str">
        <f>LEFT(B7,3)</f>
        <v>1.1</v>
      </c>
      <c r="B7" s="437" t="str">
        <f>'Avanço físico'!A54</f>
        <v>1.1   Modelo de gobernanza de la gestión fiscal implementado</v>
      </c>
      <c r="C7" s="613">
        <f>SUMIFS('Matriz de Aquisições'!$G:$G,'Matriz de Aquisições'!$A:$A,'Orçamento delhado'!$A7,'Matriz de Aquisições'!$N:$N,Lista!$A$8)</f>
        <v>49714.28</v>
      </c>
      <c r="D7" s="613">
        <f>SUMIFS('Matriz de Aquisições'!$G:$G,'Matriz de Aquisições'!$A:$A,'Orçamento delhado'!$A7,'Matriz de Aquisições'!$N:$N,Lista!$A$3)+SUMIFS('Matriz de Aquisições'!$G:$G,'Matriz de Aquisições'!$A:$A,'Orçamento delhado'!$A7,'Matriz de Aquisições'!$N:$N,Lista!$A$5)</f>
        <v>225714.28000000003</v>
      </c>
      <c r="E7" s="613">
        <f>SUMIFS('Matriz de Aquisições'!$G:$G,'Matriz de Aquisições'!$A:$A,'Orçamento delhado'!$A7,'Matriz de Aquisições'!$N:$N,Lista!$A$4)</f>
        <v>0</v>
      </c>
      <c r="F7" s="613">
        <f>SUMIFS('Matriz de Aquisições'!$G:$G,'Matriz de Aquisições'!$A:$A,'Orçamento delhado'!$A7,'Matriz de Aquisições'!$N:$N,Lista!$A$6)</f>
        <v>428571.43</v>
      </c>
      <c r="G7" s="613">
        <f>SUMIFS('Matriz de Aquisições'!$G:$G,'Matriz de Aquisições'!$A:$A,'Orçamento delhado'!$A7,'Matriz de Aquisições'!$N:$N,Lista!$A$7)</f>
        <v>0</v>
      </c>
      <c r="H7" s="614">
        <f>SUM(C7:G7)</f>
        <v>703999.99</v>
      </c>
      <c r="I7" s="125">
        <f t="shared" ref="I7:I13" si="3">H7/$H$4</f>
        <v>1.676190445197279E-2</v>
      </c>
    </row>
    <row r="8" spans="1:9">
      <c r="A8" s="119" t="str">
        <f t="shared" ref="A8:A24" si="4">LEFT(B8,3)</f>
        <v>1.2</v>
      </c>
      <c r="B8" s="437" t="str">
        <f>'Avanço físico'!A58</f>
        <v>1.2   Modelo de gestión de procesos administrativos implantado</v>
      </c>
      <c r="C8" s="613">
        <f>SUMIFS('Matriz de Aquisições'!$G:$G,'Matriz de Aquisições'!$A:$A,'Orçamento delhado'!$A8,'Matriz de Aquisições'!$N:$N,Lista!$A$8)</f>
        <v>571428.56999999995</v>
      </c>
      <c r="D8" s="613">
        <f>SUMIFS('Matriz de Aquisições'!$G:$G,'Matriz de Aquisições'!$A:$A,'Orçamento delhado'!$A8,'Matriz de Aquisições'!$N:$N,Lista!$A$3)+SUMIFS('Matriz de Aquisições'!$G:$G,'Matriz de Aquisições'!$A:$A,'Orçamento delhado'!$A8,'Matriz de Aquisições'!$N:$N,Lista!$A$5)</f>
        <v>1571428.57</v>
      </c>
      <c r="E8" s="613">
        <f>SUMIFS('Matriz de Aquisições'!$G:$G,'Matriz de Aquisições'!$A:$A,'Orçamento delhado'!$A8,'Matriz de Aquisições'!$N:$N,Lista!$A$4)</f>
        <v>0</v>
      </c>
      <c r="F8" s="613">
        <f>SUMIFS('Matriz de Aquisições'!$G:$G,'Matriz de Aquisições'!$A:$A,'Orçamento delhado'!$A8,'Matriz de Aquisições'!$N:$N,Lista!$A$6)</f>
        <v>771428.57000000007</v>
      </c>
      <c r="G8" s="613">
        <f>SUMIFS('Matriz de Aquisições'!$G:$G,'Matriz de Aquisições'!$A:$A,'Orçamento delhado'!$A8,'Matriz de Aquisições'!$N:$N,Lista!$A$7)</f>
        <v>0</v>
      </c>
      <c r="H8" s="614">
        <f>SUM(C8:G8)</f>
        <v>2914285.71</v>
      </c>
      <c r="I8" s="125">
        <f t="shared" si="3"/>
        <v>6.9387754702623913E-2</v>
      </c>
    </row>
    <row r="9" spans="1:9">
      <c r="A9" s="119" t="str">
        <f t="shared" si="4"/>
        <v>1.3</v>
      </c>
      <c r="B9" s="437" t="str">
        <f>'Avanço físico'!A60</f>
        <v>1.3   Modelo de gestión de recursos humanos por competencias actualizado</v>
      </c>
      <c r="C9" s="613">
        <f>SUMIFS('Matriz de Aquisições'!$G:$G,'Matriz de Aquisições'!$A:$A,'Orçamento delhado'!$A9,'Matriz de Aquisições'!$N:$N,Lista!$A$8)</f>
        <v>274285.71000000002</v>
      </c>
      <c r="D9" s="613">
        <f>SUMIFS('Matriz de Aquisições'!$G:$G,'Matriz de Aquisições'!$A:$A,'Orçamento delhado'!$A9,'Matriz de Aquisições'!$N:$N,Lista!$A$3)+SUMIFS('Matriz de Aquisições'!$G:$G,'Matriz de Aquisições'!$A:$A,'Orçamento delhado'!$A9,'Matriz de Aquisições'!$N:$N,Lista!$A$5)</f>
        <v>2642857.1399999997</v>
      </c>
      <c r="E9" s="613">
        <f>SUMIFS('Matriz de Aquisições'!$G:$G,'Matriz de Aquisições'!$A:$A,'Orçamento delhado'!$A9,'Matriz de Aquisições'!$N:$N,Lista!$A$4)</f>
        <v>85714.29</v>
      </c>
      <c r="F9" s="613">
        <f>SUMIFS('Matriz de Aquisições'!$G:$G,'Matriz de Aquisições'!$A:$A,'Orçamento delhado'!$A9,'Matriz de Aquisições'!$N:$N,Lista!$A$6)</f>
        <v>0</v>
      </c>
      <c r="G9" s="613">
        <f>SUMIFS('Matriz de Aquisições'!$G:$G,'Matriz de Aquisições'!$A:$A,'Orçamento delhado'!$A9,'Matriz de Aquisições'!$N:$N,Lista!$A$7)</f>
        <v>0</v>
      </c>
      <c r="H9" s="614">
        <f>SUM(C9:G9)</f>
        <v>3002857.1399999997</v>
      </c>
      <c r="I9" s="125">
        <f t="shared" si="3"/>
        <v>7.1496598265014574E-2</v>
      </c>
    </row>
    <row r="10" spans="1:9">
      <c r="A10" s="119" t="str">
        <f t="shared" si="4"/>
        <v>1.4</v>
      </c>
      <c r="B10" s="437" t="str">
        <f>'Avanço físico'!A64</f>
        <v>1.4   Modelo de gobernanza de TIC actualizado</v>
      </c>
      <c r="C10" s="613">
        <f>SUMIFS('Matriz de Aquisições'!$G:$G,'Matriz de Aquisições'!$A:$A,'Orçamento delhado'!$A10,'Matriz de Aquisições'!$N:$N,Lista!$A$8)</f>
        <v>594857.14999999991</v>
      </c>
      <c r="D10" s="613">
        <f>SUMIFS('Matriz de Aquisições'!$G:$G,'Matriz de Aquisições'!$A:$A,'Orçamento delhado'!$A10,'Matriz de Aquisições'!$N:$N,Lista!$A$3)+SUMIFS('Matriz de Aquisições'!$G:$G,'Matriz de Aquisições'!$A:$A,'Orçamento delhado'!$A10,'Matriz de Aquisições'!$N:$N,Lista!$A$5)</f>
        <v>286000</v>
      </c>
      <c r="E10" s="613">
        <f>SUMIFS('Matriz de Aquisições'!$G:$G,'Matriz de Aquisições'!$A:$A,'Orçamento delhado'!$A10,'Matriz de Aquisições'!$N:$N,Lista!$A$4)</f>
        <v>12142859</v>
      </c>
      <c r="F10" s="613">
        <f>SUMIFS('Matriz de Aquisições'!$G:$G,'Matriz de Aquisições'!$A:$A,'Orçamento delhado'!$A10,'Matriz de Aquisições'!$N:$N,Lista!$A$6)</f>
        <v>285714</v>
      </c>
      <c r="G10" s="613">
        <f>SUMIFS('Matriz de Aquisições'!$G:$G,'Matriz de Aquisições'!$A:$A,'Orçamento delhado'!$A10,'Matriz de Aquisições'!$N:$N,Lista!$A$7)</f>
        <v>0</v>
      </c>
      <c r="H10" s="614">
        <f>SUM(C10:G10)</f>
        <v>13309430.15</v>
      </c>
      <c r="I10" s="125">
        <f t="shared" si="3"/>
        <v>0.31689119268951393</v>
      </c>
    </row>
    <row r="11" spans="1:9">
      <c r="A11" s="119" t="str">
        <f t="shared" si="4"/>
        <v>1.5</v>
      </c>
      <c r="B11" s="437" t="str">
        <f>'Avanço físico'!A67</f>
        <v>1.5   Modelo de Controle Interno del estado implantado</v>
      </c>
      <c r="C11" s="613">
        <f>SUMIFS('Matriz de Aquisições'!$G:$G,'Matriz de Aquisições'!$A:$A,'Orçamento delhado'!$A11,'Matriz de Aquisições'!$N:$N,Lista!$A$8)</f>
        <v>796433.03</v>
      </c>
      <c r="D11" s="613">
        <f>SUMIFS('Matriz de Aquisições'!$G:$G,'Matriz de Aquisições'!$A:$A,'Orçamento delhado'!$A11,'Matriz de Aquisições'!$N:$N,Lista!$A$3)+SUMIFS('Matriz de Aquisições'!$G:$G,'Matriz de Aquisições'!$A:$A,'Orçamento delhado'!$A11,'Matriz de Aquisições'!$N:$N,Lista!$A$5)</f>
        <v>410857.13</v>
      </c>
      <c r="E11" s="613">
        <f>SUMIFS('Matriz de Aquisições'!$G:$G,'Matriz de Aquisições'!$A:$A,'Orçamento delhado'!$A11,'Matriz de Aquisições'!$N:$N,Lista!$A$4)</f>
        <v>1000000</v>
      </c>
      <c r="F11" s="613">
        <f>SUMIFS('Matriz de Aquisições'!$G:$G,'Matriz de Aquisições'!$A:$A,'Orçamento delhado'!$A11,'Matriz de Aquisições'!$N:$N,Lista!$A$6)</f>
        <v>37142.86</v>
      </c>
      <c r="G11" s="613">
        <f>SUMIFS('Matriz de Aquisições'!$G:$G,'Matriz de Aquisições'!$A:$A,'Orçamento delhado'!$A11,'Matriz de Aquisições'!$N:$N,Lista!$A$7)</f>
        <v>0</v>
      </c>
      <c r="H11" s="614">
        <f>SUM(C11:G11)</f>
        <v>2244433.02</v>
      </c>
      <c r="I11" s="125">
        <f t="shared" si="3"/>
        <v>5.343888119954765E-2</v>
      </c>
    </row>
    <row r="12" spans="1:9">
      <c r="A12" s="119" t="str">
        <f t="shared" si="4"/>
        <v>Com</v>
      </c>
      <c r="B12" s="441" t="str">
        <f>'Avanço físico'!A70</f>
        <v>Componente 2: Administración tributaria y contencioso fiscal</v>
      </c>
      <c r="C12" s="615">
        <f>SUM(C13:C17)</f>
        <v>166428.59000000003</v>
      </c>
      <c r="D12" s="615">
        <f t="shared" ref="D12:H12" si="5">SUM(D13:D17)</f>
        <v>4586000.01</v>
      </c>
      <c r="E12" s="615">
        <f t="shared" si="5"/>
        <v>1537142.8599999999</v>
      </c>
      <c r="F12" s="615">
        <f t="shared" si="5"/>
        <v>4714285.72</v>
      </c>
      <c r="G12" s="615">
        <f t="shared" si="5"/>
        <v>0</v>
      </c>
      <c r="H12" s="615">
        <f t="shared" si="5"/>
        <v>11003857.18</v>
      </c>
      <c r="I12" s="442">
        <f t="shared" si="3"/>
        <v>0.26199659840096695</v>
      </c>
    </row>
    <row r="13" spans="1:9" ht="25.5">
      <c r="A13" s="119" t="str">
        <f t="shared" si="4"/>
        <v>2.1</v>
      </c>
      <c r="B13" s="437" t="str">
        <f>'Avanço físico'!A71</f>
        <v>2.1   Modelo de gestión de los instrumentos de apoyo a la política tributaria implementado </v>
      </c>
      <c r="C13" s="613">
        <f>SUMIFS('Matriz de Aquisições'!$G:$G,'Matriz de Aquisições'!$A:$A,'Orçamento delhado'!$A13,'Matriz de Aquisições'!$N:$N,Lista!$A$8)</f>
        <v>26428.58</v>
      </c>
      <c r="D13" s="613">
        <f>SUMIFS('Matriz de Aquisições'!$G:$G,'Matriz de Aquisições'!$A:$A,'Orçamento delhado'!$A13,'Matriz de Aquisições'!$N:$N,Lista!$A$3)+SUMIFS('Matriz de Aquisições'!$G:$G,'Matriz de Aquisições'!$A:$A,'Orçamento delhado'!$A13,'Matriz de Aquisições'!$N:$N,Lista!$A$5)</f>
        <v>214285.72</v>
      </c>
      <c r="E13" s="613">
        <f>SUMIFS('Matriz de Aquisições'!$G:$G,'Matriz de Aquisições'!$A:$A,'Orçamento delhado'!$A13,'Matriz de Aquisições'!$N:$N,Lista!$A$4)</f>
        <v>40000</v>
      </c>
      <c r="F13" s="613">
        <f>SUMIFS('Matriz de Aquisições'!$G:$G,'Matriz de Aquisições'!$A:$A,'Orçamento delhado'!$A13,'Matriz de Aquisições'!$N:$N,Lista!$A$6)</f>
        <v>285714.28999999998</v>
      </c>
      <c r="G13" s="613">
        <f>SUMIFS('Matriz de Aquisições'!$G:$G,'Matriz de Aquisições'!$A:$A,'Orçamento delhado'!$A13,'Matriz de Aquisições'!$N:$N,Lista!$A$7)</f>
        <v>0</v>
      </c>
      <c r="H13" s="616">
        <f>SUM(C13:G13)</f>
        <v>566428.59</v>
      </c>
      <c r="I13" s="125">
        <f t="shared" si="3"/>
        <v>1.3486394942201163E-2</v>
      </c>
    </row>
    <row r="14" spans="1:9">
      <c r="A14" s="119" t="str">
        <f t="shared" si="4"/>
        <v>2.2</v>
      </c>
      <c r="B14" s="437" t="str">
        <f>'Avanço físico'!A75</f>
        <v>2.2   Modelo de fiscalización implantado</v>
      </c>
      <c r="C14" s="613">
        <f>SUMIFS('Matriz de Aquisições'!$G:$G,'Matriz de Aquisições'!$A:$A,'Orçamento delhado'!$A14,'Matriz de Aquisições'!$N:$N,Lista!$A$8)</f>
        <v>68571.44</v>
      </c>
      <c r="D14" s="613">
        <f>SUMIFS('Matriz de Aquisições'!$G:$G,'Matriz de Aquisições'!$A:$A,'Orçamento delhado'!$A14,'Matriz de Aquisições'!$N:$N,Lista!$A$3)+SUMIFS('Matriz de Aquisições'!$G:$G,'Matriz de Aquisições'!$A:$A,'Orçamento delhado'!$A14,'Matriz de Aquisições'!$N:$N,Lista!$A$5)</f>
        <v>2343142.86</v>
      </c>
      <c r="E14" s="613">
        <f>SUMIFS('Matriz de Aquisições'!$G:$G,'Matriz de Aquisições'!$A:$A,'Orçamento delhado'!$A14,'Matriz de Aquisições'!$N:$N,Lista!$A$4)</f>
        <v>0</v>
      </c>
      <c r="F14" s="613">
        <f>SUMIFS('Matriz de Aquisições'!$G:$G,'Matriz de Aquisições'!$A:$A,'Orçamento delhado'!$A14,'Matriz de Aquisições'!$N:$N,Lista!$A$6)</f>
        <v>4285714.29</v>
      </c>
      <c r="G14" s="613">
        <f>SUMIFS('Matriz de Aquisições'!$G:$G,'Matriz de Aquisições'!$A:$A,'Orçamento delhado'!$A14,'Matriz de Aquisições'!$N:$N,Lista!$A$7)</f>
        <v>0</v>
      </c>
      <c r="H14" s="616">
        <f t="shared" ref="H14:H16" si="6">SUM(C14:G14)</f>
        <v>6697428.5899999999</v>
      </c>
      <c r="I14" s="125">
        <f>H14/$H$4</f>
        <v>0.15946258479277939</v>
      </c>
    </row>
    <row r="15" spans="1:9">
      <c r="A15" s="119" t="str">
        <f t="shared" si="4"/>
        <v>2.3</v>
      </c>
      <c r="B15" s="437" t="str">
        <f>'Avanço físico'!A80</f>
        <v>2.3   Proceso electrónico del contencioso implantado</v>
      </c>
      <c r="C15" s="613">
        <f>SUMIFS('Matriz de Aquisições'!$G:$G,'Matriz de Aquisições'!$A:$A,'Orçamento delhado'!$A15,'Matriz de Aquisições'!$N:$N,Lista!$A$8)</f>
        <v>14857.14</v>
      </c>
      <c r="D15" s="613">
        <f>SUMIFS('Matriz de Aquisições'!$G:$G,'Matriz de Aquisições'!$A:$A,'Orçamento delhado'!$A15,'Matriz de Aquisições'!$N:$N,Lista!$A$3)+SUMIFS('Matriz de Aquisições'!$G:$G,'Matriz de Aquisições'!$A:$A,'Orçamento delhado'!$A15,'Matriz de Aquisições'!$N:$N,Lista!$A$5)</f>
        <v>171428.57</v>
      </c>
      <c r="E15" s="613">
        <f>SUMIFS('Matriz de Aquisições'!$G:$G,'Matriz de Aquisições'!$A:$A,'Orçamento delhado'!$A15,'Matriz de Aquisições'!$N:$N,Lista!$A$4)</f>
        <v>1497142.8599999999</v>
      </c>
      <c r="F15" s="613">
        <f>SUMIFS('Matriz de Aquisições'!$G:$G,'Matriz de Aquisições'!$A:$A,'Orçamento delhado'!$A15,'Matriz de Aquisições'!$N:$N,Lista!$A$6)</f>
        <v>0</v>
      </c>
      <c r="G15" s="613">
        <f>SUMIFS('Matriz de Aquisições'!$G:$G,'Matriz de Aquisições'!$A:$A,'Orçamento delhado'!$A15,'Matriz de Aquisições'!$N:$N,Lista!$A$7)</f>
        <v>0</v>
      </c>
      <c r="H15" s="616">
        <f t="shared" si="6"/>
        <v>1683428.5699999998</v>
      </c>
      <c r="I15" s="125">
        <f t="shared" ref="I15:I19" si="7">H15/$H$4</f>
        <v>4.0081632447269193E-2</v>
      </c>
    </row>
    <row r="16" spans="1:9">
      <c r="A16" s="119" t="str">
        <f t="shared" si="4"/>
        <v>2.4</v>
      </c>
      <c r="B16" s="437" t="str">
        <f>'Avanço físico'!A82</f>
        <v>2.4   Sistema de atención a los contribuyentes implantado</v>
      </c>
      <c r="C16" s="613">
        <f>SUMIFS('Matriz de Aquisições'!$G:$G,'Matriz de Aquisições'!$A:$A,'Orçamento delhado'!$A16,'Matriz de Aquisições'!$N:$N,Lista!$A$8)</f>
        <v>33714.29</v>
      </c>
      <c r="D16" s="613">
        <f>SUMIFS('Matriz de Aquisições'!$G:$G,'Matriz de Aquisições'!$A:$A,'Orçamento delhado'!$A16,'Matriz de Aquisições'!$N:$N,Lista!$A$3)+SUMIFS('Matriz de Aquisições'!$G:$G,'Matriz de Aquisições'!$A:$A,'Orçamento delhado'!$A16,'Matriz de Aquisições'!$N:$N,Lista!$A$5)</f>
        <v>857142.86</v>
      </c>
      <c r="E16" s="613">
        <f>SUMIFS('Matriz de Aquisições'!$G:$G,'Matriz de Aquisições'!$A:$A,'Orçamento delhado'!$A16,'Matriz de Aquisições'!$N:$N,Lista!$A$4)</f>
        <v>0</v>
      </c>
      <c r="F16" s="613">
        <f>SUMIFS('Matriz de Aquisições'!$G:$G,'Matriz de Aquisições'!$A:$A,'Orçamento delhado'!$A16,'Matriz de Aquisições'!$N:$N,Lista!$A$6)</f>
        <v>0</v>
      </c>
      <c r="G16" s="613">
        <f>SUMIFS('Matriz de Aquisições'!$G:$G,'Matriz de Aquisições'!$A:$A,'Orçamento delhado'!$A16,'Matriz de Aquisições'!$N:$N,Lista!$A$7)</f>
        <v>0</v>
      </c>
      <c r="H16" s="616">
        <f t="shared" si="6"/>
        <v>890857.15</v>
      </c>
      <c r="I16" s="125">
        <f t="shared" si="7"/>
        <v>2.1210884432905735E-2</v>
      </c>
    </row>
    <row r="17" spans="1:9">
      <c r="A17" s="119" t="str">
        <f t="shared" si="4"/>
        <v>2.5</v>
      </c>
      <c r="B17" s="437" t="str">
        <f>'Avanço físico'!A84</f>
        <v>2.5   Modelo de cobranza administrativa implementado</v>
      </c>
      <c r="C17" s="613">
        <f>SUMIFS('Matriz de Aquisições'!$G:$G,'Matriz de Aquisições'!$A:$A,'Orçamento delhado'!$A17,'Matriz de Aquisições'!$N:$N,Lista!$A$8)</f>
        <v>22857.14</v>
      </c>
      <c r="D17" s="613">
        <f>SUMIFS('Matriz de Aquisições'!$G:$G,'Matriz de Aquisições'!$A:$A,'Orçamento delhado'!$A17,'Matriz de Aquisições'!$N:$N,Lista!$A$3)+SUMIFS('Matriz de Aquisições'!$G:$G,'Matriz de Aquisições'!$A:$A,'Orçamento delhado'!$A17,'Matriz de Aquisições'!$N:$N,Lista!$A$5)</f>
        <v>1000000</v>
      </c>
      <c r="E17" s="613">
        <f>SUMIFS('Matriz de Aquisições'!$G:$G,'Matriz de Aquisições'!$A:$A,'Orçamento delhado'!$A17,'Matriz de Aquisições'!$N:$N,Lista!$A$4)</f>
        <v>0</v>
      </c>
      <c r="F17" s="613">
        <f>SUMIFS('Matriz de Aquisições'!$G:$G,'Matriz de Aquisições'!$A:$A,'Orçamento delhado'!$A17,'Matriz de Aquisições'!$N:$N,Lista!$A$6)</f>
        <v>142857.14000000001</v>
      </c>
      <c r="G17" s="613">
        <f>SUMIFS('Matriz de Aquisições'!$G:$G,'Matriz de Aquisições'!$A:$A,'Orçamento delhado'!$A17,'Matriz de Aquisições'!$N:$N,Lista!$A$7)</f>
        <v>0</v>
      </c>
      <c r="H17" s="616">
        <f>SUM(C17:G17)</f>
        <v>1165714.28</v>
      </c>
      <c r="I17" s="125">
        <f t="shared" si="7"/>
        <v>2.7755101785811469E-2</v>
      </c>
    </row>
    <row r="18" spans="1:9">
      <c r="A18" s="119" t="str">
        <f t="shared" si="4"/>
        <v>Com</v>
      </c>
      <c r="B18" s="443" t="str">
        <f>'Avanço físico'!A86</f>
        <v>Componente 3: Administración financiera y gasto público</v>
      </c>
      <c r="C18" s="615">
        <f>SUM(C19:C23)</f>
        <v>206657.13</v>
      </c>
      <c r="D18" s="615">
        <f t="shared" ref="D18:H18" si="8">SUM(D19:D23)</f>
        <v>6766857.1399999997</v>
      </c>
      <c r="E18" s="615">
        <f t="shared" si="8"/>
        <v>0</v>
      </c>
      <c r="F18" s="615">
        <f t="shared" si="8"/>
        <v>857142.85999999987</v>
      </c>
      <c r="G18" s="615">
        <f t="shared" si="8"/>
        <v>0</v>
      </c>
      <c r="H18" s="615">
        <f t="shared" si="8"/>
        <v>7830657.1299999999</v>
      </c>
      <c r="I18" s="442">
        <f t="shared" si="7"/>
        <v>0.18644421658190574</v>
      </c>
    </row>
    <row r="19" spans="1:9">
      <c r="A19" s="119" t="str">
        <f t="shared" si="4"/>
        <v>3.1</v>
      </c>
      <c r="B19" s="437" t="str">
        <f>'Avanço físico'!A87</f>
        <v>3.1  Modelo de planificación presupuestaria e inversión implantado</v>
      </c>
      <c r="C19" s="613">
        <f>SUMIFS('Matriz de Aquisições'!$G:$G,'Matriz de Aquisições'!$A:$A,'Orçamento delhado'!$A19,'Matriz de Aquisições'!$N:$N,Lista!$A$8)</f>
        <v>85714.28</v>
      </c>
      <c r="D19" s="613">
        <f>SUMIFS('Matriz de Aquisições'!$G:$G,'Matriz de Aquisições'!$A:$A,'Orçamento delhado'!$A19,'Matriz de Aquisições'!$N:$N,Lista!$A$3)+SUMIFS('Matriz de Aquisições'!$G:$G,'Matriz de Aquisições'!$A:$A,'Orçamento delhado'!$A19,'Matriz de Aquisições'!$N:$N,Lista!$A$5)</f>
        <v>800000</v>
      </c>
      <c r="E19" s="613">
        <f>SUMIFS('Matriz de Aquisições'!$G:$G,'Matriz de Aquisições'!$A:$A,'Orçamento delhado'!$A19,'Matriz de Aquisições'!$N:$N,Lista!$A$4)</f>
        <v>0</v>
      </c>
      <c r="F19" s="613">
        <f>SUMIFS('Matriz de Aquisições'!$G:$G,'Matriz de Aquisições'!$A:$A,'Orçamento delhado'!$A19,'Matriz de Aquisições'!$N:$N,Lista!$A$6)</f>
        <v>285714.28999999998</v>
      </c>
      <c r="G19" s="613">
        <f>SUMIFS('Matriz de Aquisições'!$G:$G,'Matriz de Aquisições'!$A:$A,'Orçamento delhado'!$A19,'Matriz de Aquisições'!$N:$N,Lista!$A$7)</f>
        <v>0</v>
      </c>
      <c r="H19" s="617">
        <f>SUM(C19:G19)</f>
        <v>1171428.57</v>
      </c>
      <c r="I19" s="125">
        <f t="shared" si="7"/>
        <v>2.7891156309037903E-2</v>
      </c>
    </row>
    <row r="20" spans="1:9">
      <c r="A20" s="119" t="str">
        <f t="shared" si="4"/>
        <v>3.2</v>
      </c>
      <c r="B20" s="437" t="str">
        <f>'Avanço físico'!A90</f>
        <v>3.2  Modelo de Programación y Ejecución financiera implantado.</v>
      </c>
      <c r="C20" s="613">
        <f>SUMIFS('Matriz de Aquisições'!$G:$G,'Matriz de Aquisições'!$A:$A,'Orçamento delhado'!$A20,'Matriz de Aquisições'!$N:$N,Lista!$A$8)</f>
        <v>60000</v>
      </c>
      <c r="D20" s="613">
        <f>SUMIFS('Matriz de Aquisições'!$G:$G,'Matriz de Aquisições'!$A:$A,'Orçamento delhado'!$A20,'Matriz de Aquisições'!$N:$N,Lista!$A$3)+SUMIFS('Matriz de Aquisições'!$G:$G,'Matriz de Aquisições'!$A:$A,'Orçamento delhado'!$A20,'Matriz de Aquisições'!$N:$N,Lista!$A$5)</f>
        <v>1800285.71</v>
      </c>
      <c r="E20" s="613">
        <f>SUMIFS('Matriz de Aquisições'!$G:$G,'Matriz de Aquisições'!$A:$A,'Orçamento delhado'!$A20,'Matriz de Aquisições'!$N:$N,Lista!$A$4)</f>
        <v>0</v>
      </c>
      <c r="F20" s="613">
        <f>SUMIFS('Matriz de Aquisições'!$G:$G,'Matriz de Aquisições'!$A:$A,'Orçamento delhado'!$A20,'Matriz de Aquisições'!$N:$N,Lista!$A$6)</f>
        <v>571428.56999999995</v>
      </c>
      <c r="G20" s="613">
        <f>SUMIFS('Matriz de Aquisições'!$G:$G,'Matriz de Aquisições'!$A:$A,'Orçamento delhado'!$A20,'Matriz de Aquisições'!$N:$N,Lista!$A$7)</f>
        <v>0</v>
      </c>
      <c r="H20" s="617">
        <f t="shared" ref="H20:H22" si="9">SUM(C20:G20)</f>
        <v>2431714.2799999998</v>
      </c>
      <c r="I20" s="438">
        <f>H20/$H$4</f>
        <v>5.7897958799484936E-2</v>
      </c>
    </row>
    <row r="21" spans="1:9">
      <c r="A21" s="119" t="str">
        <f t="shared" si="4"/>
        <v>3.3</v>
      </c>
      <c r="B21" s="437" t="str">
        <f>'Avanço físico'!A93</f>
        <v>3.3  Modelo de gestión de compras implantado</v>
      </c>
      <c r="C21" s="613">
        <f>SUMIFS('Matriz de Aquisições'!$G:$G,'Matriz de Aquisições'!$A:$A,'Orçamento delhado'!$A21,'Matriz de Aquisições'!$N:$N,Lista!$A$8)</f>
        <v>21428.57</v>
      </c>
      <c r="D21" s="613">
        <f>SUMIFS('Matriz de Aquisições'!$G:$G,'Matriz de Aquisições'!$A:$A,'Orçamento delhado'!$A21,'Matriz de Aquisições'!$N:$N,Lista!$A$3)+SUMIFS('Matriz de Aquisições'!$G:$G,'Matriz de Aquisições'!$A:$A,'Orçamento delhado'!$A21,'Matriz de Aquisições'!$N:$N,Lista!$A$5)</f>
        <v>1368000</v>
      </c>
      <c r="E21" s="613">
        <f>SUMIFS('Matriz de Aquisições'!$G:$G,'Matriz de Aquisições'!$A:$A,'Orçamento delhado'!$A21,'Matriz de Aquisições'!$N:$N,Lista!$A$4)</f>
        <v>0</v>
      </c>
      <c r="F21" s="613">
        <f>SUMIFS('Matriz de Aquisições'!$G:$G,'Matriz de Aquisições'!$A:$A,'Orçamento delhado'!$A21,'Matriz de Aquisições'!$N:$N,Lista!$A$6)</f>
        <v>0</v>
      </c>
      <c r="G21" s="613">
        <f>SUMIFS('Matriz de Aquisições'!$G:$G,'Matriz de Aquisições'!$A:$A,'Orçamento delhado'!$A21,'Matriz de Aquisições'!$N:$N,Lista!$A$7)</f>
        <v>0</v>
      </c>
      <c r="H21" s="617">
        <f t="shared" si="9"/>
        <v>1389428.57</v>
      </c>
      <c r="I21" s="438">
        <f>H21/$H$4</f>
        <v>3.3081632477269196E-2</v>
      </c>
    </row>
    <row r="22" spans="1:9">
      <c r="A22" s="119" t="str">
        <f t="shared" si="4"/>
        <v>3.4</v>
      </c>
      <c r="B22" s="437" t="str">
        <f>'Avanço físico'!A98</f>
        <v>3.4  Norma de Contabilidad implantadas</v>
      </c>
      <c r="C22" s="613">
        <f>SUMIFS('Matriz de Aquisições'!$G:$G,'Matriz de Aquisições'!$A:$A,'Orçamento delhado'!$A22,'Matriz de Aquisições'!$N:$N,Lista!$A$8)</f>
        <v>6857.14</v>
      </c>
      <c r="D22" s="613">
        <f>SUMIFS('Matriz de Aquisições'!$G:$G,'Matriz de Aquisições'!$A:$A,'Orçamento delhado'!$A22,'Matriz de Aquisições'!$N:$N,Lista!$A$3)+SUMIFS('Matriz de Aquisições'!$G:$G,'Matriz de Aquisições'!$A:$A,'Orçamento delhado'!$A22,'Matriz de Aquisições'!$N:$N,Lista!$A$5)</f>
        <v>1804285.7099999997</v>
      </c>
      <c r="E22" s="613">
        <f>SUMIFS('Matriz de Aquisições'!$G:$G,'Matriz de Aquisições'!$A:$A,'Orçamento delhado'!$A22,'Matriz de Aquisições'!$N:$N,Lista!$A$4)</f>
        <v>0</v>
      </c>
      <c r="F22" s="613">
        <f>SUMIFS('Matriz de Aquisições'!$G:$G,'Matriz de Aquisições'!$A:$A,'Orçamento delhado'!$A22,'Matriz de Aquisições'!$N:$N,Lista!$A$6)</f>
        <v>0</v>
      </c>
      <c r="G22" s="613">
        <f>SUMIFS('Matriz de Aquisições'!$G:$G,'Matriz de Aquisições'!$A:$A,'Orçamento delhado'!$A22,'Matriz de Aquisições'!$N:$N,Lista!$A$7)</f>
        <v>0</v>
      </c>
      <c r="H22" s="617">
        <f t="shared" si="9"/>
        <v>1811142.8499999996</v>
      </c>
      <c r="I22" s="125">
        <f t="shared" ref="I22:I25" si="10">H22/$H$4</f>
        <v>4.312244862471331E-2</v>
      </c>
    </row>
    <row r="23" spans="1:9">
      <c r="A23" s="119" t="str">
        <f t="shared" ref="A23" si="11">LEFT(B23,3)</f>
        <v>3.5</v>
      </c>
      <c r="B23" s="437" t="str">
        <f>'Avanço físico'!A101</f>
        <v>3.5  Sistema informático de costos públicos</v>
      </c>
      <c r="C23" s="613">
        <f>SUMIFS('Matriz de Aquisições'!$G:$G,'Matriz de Aquisições'!$A:$A,'Orçamento delhado'!$A23,'Matriz de Aquisições'!$N:$N,Lista!$A$8)</f>
        <v>32657.14</v>
      </c>
      <c r="D23" s="613">
        <f>SUMIFS('Matriz de Aquisições'!$G:$G,'Matriz de Aquisições'!$A:$A,'Orçamento delhado'!$A23,'Matriz de Aquisições'!$N:$N,Lista!$A$3)+SUMIFS('Matriz de Aquisições'!$G:$G,'Matriz de Aquisições'!$A:$A,'Orçamento delhado'!$A23,'Matriz de Aquisições'!$N:$N,Lista!$A$5)</f>
        <v>994285.72</v>
      </c>
      <c r="E23" s="613">
        <f>SUMIFS('Matriz de Aquisições'!$G:$G,'Matriz de Aquisições'!$A:$A,'Orçamento delhado'!$A23,'Matriz de Aquisições'!$N:$N,Lista!$A$4)</f>
        <v>0</v>
      </c>
      <c r="F23" s="613">
        <f>SUMIFS('Matriz de Aquisições'!$G:$G,'Matriz de Aquisições'!$A:$A,'Orçamento delhado'!$A23,'Matriz de Aquisições'!$N:$N,Lista!$A$6)</f>
        <v>0</v>
      </c>
      <c r="G23" s="613">
        <f>SUMIFS('Matriz de Aquisições'!$G:$G,'Matriz de Aquisições'!$A:$A,'Orçamento delhado'!$A23,'Matriz de Aquisições'!$N:$N,Lista!$A$7)</f>
        <v>0</v>
      </c>
      <c r="H23" s="617">
        <f t="shared" ref="H23" si="12">SUM(C23:G23)</f>
        <v>1026942.86</v>
      </c>
      <c r="I23" s="125">
        <f t="shared" ref="I23" si="13">H23/$H$4</f>
        <v>2.445102037140039E-2</v>
      </c>
    </row>
    <row r="24" spans="1:9" s="164" customFormat="1" ht="13.5" thickBot="1">
      <c r="A24" s="163" t="str">
        <f t="shared" si="4"/>
        <v>Com</v>
      </c>
      <c r="B24" s="444" t="str">
        <f>'PEP Av. Fin.'!B201</f>
        <v>Componente 4 - GESTÃO DO PROJETO</v>
      </c>
      <c r="C24" s="618">
        <f>SUM(C25:C26)</f>
        <v>57142.86</v>
      </c>
      <c r="D24" s="618">
        <f t="shared" ref="D24:H24" si="14">SUM(D25:D26)</f>
        <v>200000</v>
      </c>
      <c r="E24" s="618">
        <f t="shared" si="14"/>
        <v>0</v>
      </c>
      <c r="F24" s="618">
        <f t="shared" si="14"/>
        <v>0</v>
      </c>
      <c r="G24" s="618">
        <f t="shared" si="14"/>
        <v>0</v>
      </c>
      <c r="H24" s="618">
        <f t="shared" si="14"/>
        <v>257142.86</v>
      </c>
      <c r="I24" s="445">
        <f t="shared" si="10"/>
        <v>6.1224490213799797E-3</v>
      </c>
    </row>
    <row r="25" spans="1:9">
      <c r="A25" s="119" t="str">
        <f t="shared" ref="A25:A27" si="15">LEFT(B25,3)</f>
        <v>4.1</v>
      </c>
      <c r="B25" s="437" t="str">
        <f>'PEP Av. Fin.'!B202</f>
        <v>4.1 Administração, Monitoramento e Avaliação do Projeto</v>
      </c>
      <c r="C25" s="613">
        <f>SUMIFS('Matriz de Aquisições'!$G:$G,'Matriz de Aquisições'!$A:$A,'Orçamento delhado'!$A25,'Matriz de Aquisições'!$N:$N,Lista!$A$8)</f>
        <v>57142.86</v>
      </c>
      <c r="D25" s="613">
        <f>SUMIFS('Matriz de Aquisições'!$G:$G,'Matriz de Aquisições'!$A:$A,'Orçamento delhado'!$A25,'Matriz de Aquisições'!$N:$N,Lista!$A$3)+SUMIFS('Matriz de Aquisições'!$G:$G,'Matriz de Aquisições'!$A:$A,'Orçamento delhado'!$A25,'Matriz de Aquisições'!$N:$N,Lista!$A$5)</f>
        <v>200000</v>
      </c>
      <c r="E25" s="613">
        <f>SUMIFS('Matriz de Aquisições'!$G:$G,'Matriz de Aquisições'!$A:$A,'Orçamento delhado'!$A25,'Matriz de Aquisições'!$N:$N,Lista!$A$4)</f>
        <v>0</v>
      </c>
      <c r="F25" s="613">
        <f>SUMIFS('Matriz de Aquisições'!$G:$G,'Matriz de Aquisições'!$A:$A,'Orçamento delhado'!$A25,'Matriz de Aquisições'!$N:$N,Lista!$A$6)</f>
        <v>0</v>
      </c>
      <c r="G25" s="613">
        <f>SUMIFS('Matriz de Aquisições'!$G:$G,'Matriz de Aquisições'!$A:$A,'Orçamento delhado'!$A25,'Matriz de Aquisições'!$N:$N,Lista!$A$7)</f>
        <v>0</v>
      </c>
      <c r="H25" s="617">
        <f>SUM(C25:G25)</f>
        <v>257142.86</v>
      </c>
      <c r="I25" s="125">
        <f t="shared" si="10"/>
        <v>6.1224490213799797E-3</v>
      </c>
    </row>
    <row r="26" spans="1:9">
      <c r="A26" s="119" t="str">
        <f t="shared" si="15"/>
        <v>4.2</v>
      </c>
      <c r="B26" s="437" t="s">
        <v>271</v>
      </c>
      <c r="C26" s="613">
        <f>SUMIFS('Matriz de Aquisições'!$G:$G,'Matriz de Aquisições'!$A:$A,'Orçamento delhado'!$A26,'Matriz de Aquisições'!$N:$N,Lista!$A$8)</f>
        <v>0</v>
      </c>
      <c r="D26" s="613">
        <f>SUMIFS('Matriz de Aquisições'!$G:$G,'Matriz de Aquisições'!$A:$A,'Orçamento delhado'!$A26,'Matriz de Aquisições'!$N:$N,Lista!$A$3)+SUMIFS('Matriz de Aquisições'!$G:$G,'Matriz de Aquisições'!$A:$A,'Orçamento delhado'!$A26,'Matriz de Aquisições'!$N:$N,Lista!$A$5)</f>
        <v>0</v>
      </c>
      <c r="E26" s="613">
        <f>SUMIFS('Matriz de Aquisições'!$G:$G,'Matriz de Aquisições'!$A:$A,'Orçamento delhado'!$A26,'Matriz de Aquisições'!$N:$N,Lista!$A$4)</f>
        <v>0</v>
      </c>
      <c r="F26" s="613">
        <f>SUMIFS('Matriz de Aquisições'!$G:$G,'Matriz de Aquisições'!$A:$A,'Orçamento delhado'!$A26,'Matriz de Aquisições'!$N:$N,Lista!$A$6)</f>
        <v>0</v>
      </c>
      <c r="G26" s="613">
        <f>SUMIFS('Matriz de Aquisições'!$G:$G,'Matriz de Aquisições'!$A:$A,'Orçamento delhado'!$A26,'Matriz de Aquisições'!$N:$N,Lista!$A$7)</f>
        <v>0</v>
      </c>
      <c r="H26" s="617">
        <f t="shared" ref="H26" si="16">SUM(C26:G26)</f>
        <v>0</v>
      </c>
      <c r="I26" s="125">
        <f>H26/$H$4</f>
        <v>0</v>
      </c>
    </row>
    <row r="27" spans="1:9" s="164" customFormat="1" ht="13.5" thickBot="1">
      <c r="A27" s="163" t="str">
        <f t="shared" si="15"/>
        <v>Con</v>
      </c>
      <c r="B27" s="444" t="s">
        <v>272</v>
      </c>
      <c r="C27" s="446">
        <f>SUM(C28:C29)</f>
        <v>0</v>
      </c>
      <c r="D27" s="446">
        <f t="shared" ref="D27" si="17">SUM(D28:D29)</f>
        <v>0</v>
      </c>
      <c r="E27" s="446">
        <f t="shared" ref="E27" si="18">SUM(E28:E29)</f>
        <v>0</v>
      </c>
      <c r="F27" s="446">
        <f t="shared" ref="F27" si="19">SUM(F28:F29)</f>
        <v>0</v>
      </c>
      <c r="G27" s="446">
        <f t="shared" ref="G27" si="20">SUM(G28:G29)</f>
        <v>0</v>
      </c>
      <c r="H27" s="446">
        <v>733337</v>
      </c>
      <c r="I27" s="445">
        <f t="shared" ref="I27" si="21">H27/$H$4</f>
        <v>1.7460404687074455E-2</v>
      </c>
    </row>
  </sheetData>
  <mergeCells count="7">
    <mergeCell ref="B1:B4"/>
    <mergeCell ref="C1:I1"/>
    <mergeCell ref="C2:C3"/>
    <mergeCell ref="F2:F3"/>
    <mergeCell ref="G2:G3"/>
    <mergeCell ref="H2:H3"/>
    <mergeCell ref="I2:I4"/>
  </mergeCells>
  <printOptions horizontalCentered="1"/>
  <pageMargins left="0.78749999999999998" right="0.78749999999999998" top="0.78750000000000009" bottom="0.59097222222222223" header="0.51180555555555562" footer="0.31527777777777777"/>
  <pageSetup paperSize="9" scale="70" firstPageNumber="0" orientation="landscape" horizontalDpi="300" verticalDpi="300" r:id="rId1"/>
  <headerFooter alignWithMargins="0">
    <oddHeader>&amp;LPROFISCO&amp;C&amp;"Arial,Negrito"Projeto &lt;UF&gt;
PLANO DE AÇÃO E DE INVESTIMENTOS (PAI)</oddHeader>
    <oddFooter>&amp;L&amp;D&amp;C&amp;A&amp;RPág. &amp;P / &amp;N</oddFooter>
  </headerFooter>
  <ignoredErrors>
    <ignoredError sqref="H1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7" workbookViewId="0">
      <selection activeCell="B17" sqref="B17"/>
    </sheetView>
  </sheetViews>
  <sheetFormatPr defaultRowHeight="12.75"/>
  <cols>
    <col min="1" max="1" width="4.42578125" style="54" customWidth="1"/>
    <col min="2" max="2" width="77.42578125" customWidth="1"/>
    <col min="3" max="3" width="13.85546875" hidden="1" customWidth="1"/>
    <col min="4" max="4" width="10.85546875" bestFit="1" customWidth="1"/>
    <col min="5" max="5" width="11.28515625" bestFit="1" customWidth="1"/>
    <col min="6" max="6" width="13.140625" bestFit="1" customWidth="1"/>
    <col min="7" max="7" width="13.85546875" bestFit="1" customWidth="1"/>
    <col min="8" max="8" width="14.7109375" bestFit="1" customWidth="1"/>
    <col min="9" max="9" width="14.28515625" style="278" bestFit="1" customWidth="1"/>
    <col min="11" max="11" width="14.140625" bestFit="1" customWidth="1"/>
    <col min="12" max="13" width="13.140625" bestFit="1" customWidth="1"/>
  </cols>
  <sheetData>
    <row r="1" spans="1:9" ht="18.600000000000001" customHeight="1">
      <c r="B1" s="939" t="s">
        <v>260</v>
      </c>
      <c r="C1" s="451" t="s">
        <v>273</v>
      </c>
      <c r="D1" s="942" t="s">
        <v>274</v>
      </c>
      <c r="E1" s="942"/>
      <c r="F1" s="942"/>
      <c r="G1" s="942"/>
      <c r="H1" s="942"/>
      <c r="I1" s="943"/>
    </row>
    <row r="2" spans="1:9" ht="14.45" customHeight="1">
      <c r="B2" s="940"/>
      <c r="C2" s="944" t="s">
        <v>275</v>
      </c>
      <c r="D2" s="619" t="s">
        <v>276</v>
      </c>
      <c r="E2" s="619" t="s">
        <v>277</v>
      </c>
      <c r="F2" s="619" t="s">
        <v>278</v>
      </c>
      <c r="G2" s="619" t="s">
        <v>279</v>
      </c>
      <c r="H2" s="619" t="s">
        <v>280</v>
      </c>
      <c r="I2" s="452" t="s">
        <v>266</v>
      </c>
    </row>
    <row r="3" spans="1:9">
      <c r="B3" s="941"/>
      <c r="C3" s="944"/>
      <c r="D3" s="620">
        <f t="shared" ref="D3:I3" si="0">D4/$C4</f>
        <v>0.18198626518910649</v>
      </c>
      <c r="E3" s="620">
        <f t="shared" si="0"/>
        <v>0.24196122551778523</v>
      </c>
      <c r="F3" s="620">
        <f t="shared" si="0"/>
        <v>0.35342490889008371</v>
      </c>
      <c r="G3" s="620">
        <f t="shared" si="0"/>
        <v>0.19237216200888119</v>
      </c>
      <c r="H3" s="620">
        <f t="shared" si="0"/>
        <v>3.0255438394143359E-2</v>
      </c>
      <c r="I3" s="453">
        <f t="shared" si="0"/>
        <v>1</v>
      </c>
    </row>
    <row r="4" spans="1:9" s="279" customFormat="1">
      <c r="B4" s="280" t="s">
        <v>281</v>
      </c>
      <c r="C4" s="621">
        <f>C7+C13+C19+C25+C28</f>
        <v>42000000.18</v>
      </c>
      <c r="D4" s="621">
        <f>SUM(D5:D6)</f>
        <v>7643423.1706999997</v>
      </c>
      <c r="E4" s="621">
        <f>SUM(E5:E6)</f>
        <v>10162371.5153</v>
      </c>
      <c r="F4" s="621">
        <f>SUM(F5:F6)</f>
        <v>14843846.237</v>
      </c>
      <c r="G4" s="621">
        <f>SUM(G5:G6)</f>
        <v>8079630.8389999988</v>
      </c>
      <c r="H4" s="621">
        <f>SUM(H5:H6)</f>
        <v>1270728.4180000001</v>
      </c>
      <c r="I4" s="283">
        <f>I7+I13+I19+I25+I28</f>
        <v>42000000.18</v>
      </c>
    </row>
    <row r="5" spans="1:9">
      <c r="B5" s="280" t="s">
        <v>282</v>
      </c>
      <c r="C5" s="622" t="s">
        <v>282</v>
      </c>
      <c r="D5" s="623">
        <f>'PEP Av. Fin.'!I211</f>
        <v>6762014.7208254868</v>
      </c>
      <c r="E5" s="623">
        <f>'PEP Av. Fin.'!M211</f>
        <v>8858960.2859130725</v>
      </c>
      <c r="F5" s="623">
        <f>'PEP Av. Fin.'!Q211</f>
        <v>13262977.164738433</v>
      </c>
      <c r="G5" s="623">
        <f>'PEP Av. Fin.'!U211</f>
        <v>7645319.5905230064</v>
      </c>
      <c r="H5" s="623">
        <f>'PEP Av. Fin.'!Y211</f>
        <v>1270728.4180000001</v>
      </c>
      <c r="I5" s="283">
        <f t="shared" ref="I5" si="1">SUM(D5:H5)</f>
        <v>37800000.179999992</v>
      </c>
    </row>
    <row r="6" spans="1:9" ht="13.5" thickBot="1">
      <c r="B6" s="624" t="s">
        <v>283</v>
      </c>
      <c r="C6" s="625" t="s">
        <v>284</v>
      </c>
      <c r="D6" s="626">
        <f>'PEP Av. Fin.'!J211</f>
        <v>881408.4498745132</v>
      </c>
      <c r="E6" s="626">
        <f>'PEP Av. Fin.'!N211</f>
        <v>1303411.2293869271</v>
      </c>
      <c r="F6" s="626">
        <f>'PEP Av. Fin.'!R211</f>
        <v>1580869.0722615663</v>
      </c>
      <c r="G6" s="626">
        <f>'PEP Av. Fin.'!V211</f>
        <v>434311.24847699265</v>
      </c>
      <c r="H6" s="627">
        <f>'PEP Av. Fin.'!Z211</f>
        <v>0</v>
      </c>
      <c r="I6" s="628">
        <f>SUM(D6:H6)</f>
        <v>4199999.9999999991</v>
      </c>
    </row>
    <row r="7" spans="1:9" s="278" customFormat="1" ht="13.5" thickBot="1">
      <c r="B7" s="454" t="str">
        <f>'Orçamento delhado'!B6</f>
        <v>Componente 1: Gestión hacendaria y transparencia fiscal</v>
      </c>
      <c r="C7" s="455">
        <f>'Orçamento delhado'!H6</f>
        <v>22175006.010000002</v>
      </c>
      <c r="D7" s="471">
        <f>SUM(D8:D12)</f>
        <v>3029200.3020000001</v>
      </c>
      <c r="E7" s="471">
        <f t="shared" ref="E7:I7" si="2">SUM(E8:E12)</f>
        <v>5677822.9359999998</v>
      </c>
      <c r="F7" s="471">
        <f t="shared" si="2"/>
        <v>8012317.6490000002</v>
      </c>
      <c r="G7" s="471">
        <f t="shared" si="2"/>
        <v>5389687.9859999996</v>
      </c>
      <c r="H7" s="471">
        <f t="shared" si="2"/>
        <v>65977.136999999988</v>
      </c>
      <c r="I7" s="472">
        <f t="shared" si="2"/>
        <v>22175006.010000002</v>
      </c>
    </row>
    <row r="8" spans="1:9">
      <c r="A8" s="54" t="str">
        <f>LEFT(B8,3)</f>
        <v>1.1</v>
      </c>
      <c r="B8" s="281" t="str">
        <f>'Orçamento delhado'!B7</f>
        <v>1.1   Modelo de gobernanza de la gestión fiscal implementado</v>
      </c>
      <c r="C8" s="456">
        <f>'Orçamento delhado'!H7</f>
        <v>703999.99</v>
      </c>
      <c r="D8" s="473">
        <f>SUMIF('PEP Av. Fin.'!$A:$A,'Cronograma e distribuição'!$A8,'PEP Av. Fin.'!K:K)</f>
        <v>68457.140000000014</v>
      </c>
      <c r="E8" s="473">
        <f>SUMIF('PEP Av. Fin.'!$A:$A,'Cronograma e distribuição'!$A8,'PEP Av. Fin.'!O:O)</f>
        <v>300285.71000000002</v>
      </c>
      <c r="F8" s="473">
        <f>SUMIF('PEP Av. Fin.'!$A:$A,'Cronograma e distribuição'!$A8,'PEP Av. Fin.'!S:S)</f>
        <v>335257.13999999996</v>
      </c>
      <c r="G8" s="473">
        <f>SUMIF('PEP Av. Fin.'!$A:$A,'Cronograma e distribuição'!$A8,'PEP Av. Fin.'!W:W)</f>
        <v>0</v>
      </c>
      <c r="H8" s="479">
        <f>SUMIF('PEP Av. Fin.'!$A:$A,'Cronograma e distribuição'!$A8,'PEP Av. Fin.'!AA:AA)</f>
        <v>0</v>
      </c>
      <c r="I8" s="474">
        <f>SUM(D8:H8)</f>
        <v>703999.99</v>
      </c>
    </row>
    <row r="9" spans="1:9">
      <c r="A9" s="54" t="str">
        <f t="shared" ref="A9:A26" si="3">LEFT(B9,3)</f>
        <v>1.2</v>
      </c>
      <c r="B9" s="282" t="str">
        <f>'Orçamento delhado'!B8</f>
        <v>1.2   Modelo de gestión de procesos administrativos implantado</v>
      </c>
      <c r="C9" s="629">
        <f>'Orçamento delhado'!H8</f>
        <v>2914285.71</v>
      </c>
      <c r="D9" s="630">
        <f>SUMIF('PEP Av. Fin.'!$A:$A,'Cronograma e distribuição'!$A9,'PEP Av. Fin.'!K:K)</f>
        <v>357142.85700000002</v>
      </c>
      <c r="E9" s="630">
        <f>SUMIF('PEP Av. Fin.'!$A:$A,'Cronograma e distribuição'!$A9,'PEP Av. Fin.'!O:O)</f>
        <v>737142.85599999991</v>
      </c>
      <c r="F9" s="630">
        <f>SUMIF('PEP Av. Fin.'!$A:$A,'Cronograma e distribuição'!$A9,'PEP Av. Fin.'!S:S)</f>
        <v>1188571.4269999999</v>
      </c>
      <c r="G9" s="630">
        <f>SUMIF('PEP Av. Fin.'!$A:$A,'Cronograma e distribuição'!$A9,'PEP Av. Fin.'!W:W)</f>
        <v>631428.56999999995</v>
      </c>
      <c r="H9" s="631">
        <f>SUMIF('PEP Av. Fin.'!$A:$A,'Cronograma e distribuição'!$A9,'PEP Av. Fin.'!AA:AA)</f>
        <v>0</v>
      </c>
      <c r="I9" s="475">
        <f t="shared" ref="I9:I12" si="4">SUM(D9:H9)</f>
        <v>2914285.7099999995</v>
      </c>
    </row>
    <row r="10" spans="1:9">
      <c r="A10" s="54" t="str">
        <f t="shared" si="3"/>
        <v>1.3</v>
      </c>
      <c r="B10" s="282" t="str">
        <f>'Orçamento delhado'!B9</f>
        <v>1.3   Modelo de gestión de recursos humanos por competencias actualizado</v>
      </c>
      <c r="C10" s="629">
        <f>'Orçamento delhado'!H9</f>
        <v>3002857.1399999997</v>
      </c>
      <c r="D10" s="630">
        <f>SUMIF('PEP Av. Fin.'!$A:$A,'Cronograma e distribuição'!$A10,'PEP Av. Fin.'!K:K)</f>
        <v>592000</v>
      </c>
      <c r="E10" s="630">
        <f>SUMIF('PEP Av. Fin.'!$A:$A,'Cronograma e distribuição'!$A10,'PEP Av. Fin.'!O:O)</f>
        <v>1796571.43</v>
      </c>
      <c r="F10" s="630">
        <f>SUMIF('PEP Av. Fin.'!$A:$A,'Cronograma e distribuição'!$A10,'PEP Av. Fin.'!S:S)</f>
        <v>584285.71199999982</v>
      </c>
      <c r="G10" s="630">
        <f>SUMIF('PEP Av. Fin.'!$A:$A,'Cronograma e distribuição'!$A10,'PEP Av. Fin.'!W:W)</f>
        <v>29999.997999999996</v>
      </c>
      <c r="H10" s="631">
        <f>SUMIF('PEP Av. Fin.'!$A:$A,'Cronograma e distribuição'!$A10,'PEP Av. Fin.'!AA:AA)</f>
        <v>0</v>
      </c>
      <c r="I10" s="475">
        <f t="shared" si="4"/>
        <v>3002857.1399999997</v>
      </c>
    </row>
    <row r="11" spans="1:9">
      <c r="A11" s="54" t="str">
        <f t="shared" si="3"/>
        <v>1.4</v>
      </c>
      <c r="B11" s="282" t="str">
        <f>'Orçamento delhado'!B10</f>
        <v>1.4   Modelo de gobernanza de TIC actualizado</v>
      </c>
      <c r="C11" s="629">
        <f>'Orçamento delhado'!H10</f>
        <v>13309430.15</v>
      </c>
      <c r="D11" s="630">
        <f>SUMIF('PEP Av. Fin.'!$A:$A,'Cronograma e distribuição'!$A11,'PEP Av. Fin.'!K:K)</f>
        <v>1827886.0140000002</v>
      </c>
      <c r="E11" s="630">
        <f>SUMIF('PEP Av. Fin.'!$A:$A,'Cronograma e distribuição'!$A11,'PEP Av. Fin.'!O:O)</f>
        <v>2530771.5140000004</v>
      </c>
      <c r="F11" s="630">
        <f>SUMIF('PEP Av. Fin.'!$A:$A,'Cronograma e distribuição'!$A11,'PEP Av. Fin.'!S:S)</f>
        <v>5457172.6290000007</v>
      </c>
      <c r="G11" s="630">
        <f>SUMIF('PEP Av. Fin.'!$A:$A,'Cronograma e distribuição'!$A11,'PEP Av. Fin.'!W:W)</f>
        <v>3493599.9930000002</v>
      </c>
      <c r="H11" s="631">
        <f>SUMIF('PEP Av. Fin.'!$A:$A,'Cronograma e distribuição'!$A11,'PEP Av. Fin.'!AA:AA)</f>
        <v>0</v>
      </c>
      <c r="I11" s="475">
        <f t="shared" si="4"/>
        <v>13309430.150000002</v>
      </c>
    </row>
    <row r="12" spans="1:9" ht="13.5" thickBot="1">
      <c r="A12" s="54" t="str">
        <f t="shared" si="3"/>
        <v>1.5</v>
      </c>
      <c r="B12" s="282" t="str">
        <f>'Orçamento delhado'!B11</f>
        <v>1.5   Modelo de Controle Interno del estado implantado</v>
      </c>
      <c r="C12" s="629">
        <f>'Orçamento delhado'!H11</f>
        <v>2244433.02</v>
      </c>
      <c r="D12" s="630">
        <f>SUMIF('PEP Av. Fin.'!$A:$A,'Cronograma e distribuição'!$A12,'PEP Av. Fin.'!K:K)</f>
        <v>183714.291</v>
      </c>
      <c r="E12" s="630">
        <f>SUMIF('PEP Av. Fin.'!$A:$A,'Cronograma e distribuição'!$A12,'PEP Av. Fin.'!O:O)</f>
        <v>313051.42599999998</v>
      </c>
      <c r="F12" s="630">
        <f>SUMIF('PEP Av. Fin.'!$A:$A,'Cronograma e distribuição'!$A12,'PEP Av. Fin.'!S:S)</f>
        <v>447030.74099999998</v>
      </c>
      <c r="G12" s="630">
        <f>SUMIF('PEP Av. Fin.'!$A:$A,'Cronograma e distribuição'!$A12,'PEP Av. Fin.'!W:W)</f>
        <v>1234659.4249999998</v>
      </c>
      <c r="H12" s="630">
        <f>SUMIF('PEP Av. Fin.'!$A:$A,'Cronograma e distribuição'!$A12,'PEP Av. Fin.'!AA:AA)</f>
        <v>65977.136999999988</v>
      </c>
      <c r="I12" s="475">
        <f t="shared" si="4"/>
        <v>2244433.0199999996</v>
      </c>
    </row>
    <row r="13" spans="1:9" s="279" customFormat="1" ht="13.5" thickBot="1">
      <c r="A13" s="54" t="str">
        <f t="shared" si="3"/>
        <v>Com</v>
      </c>
      <c r="B13" s="454" t="str">
        <f>'Orçamento delhado'!B12</f>
        <v>Componente 2: Administración tributaria y contencioso fiscal</v>
      </c>
      <c r="C13" s="457">
        <f>'Orçamento delhado'!H12</f>
        <v>11003857.18</v>
      </c>
      <c r="D13" s="476">
        <f>SUM(D14:D18)</f>
        <v>3430022.8659000001</v>
      </c>
      <c r="E13" s="476">
        <f t="shared" ref="E13:I13" si="5">SUM(E14:E18)</f>
        <v>2466977.1480999999</v>
      </c>
      <c r="F13" s="476">
        <f t="shared" si="5"/>
        <v>3734871.4479999999</v>
      </c>
      <c r="G13" s="476">
        <f t="shared" si="5"/>
        <v>1371985.7180000001</v>
      </c>
      <c r="H13" s="476">
        <f t="shared" si="5"/>
        <v>0</v>
      </c>
      <c r="I13" s="477">
        <f t="shared" si="5"/>
        <v>11003857.18</v>
      </c>
    </row>
    <row r="14" spans="1:9" ht="25.5">
      <c r="A14" s="54" t="str">
        <f t="shared" si="3"/>
        <v>2.1</v>
      </c>
      <c r="B14" s="282" t="str">
        <f>'Orçamento delhado'!B13</f>
        <v>2.1   Modelo de gestión de los instrumentos de apoyo a la política tributaria implementado </v>
      </c>
      <c r="C14" s="456">
        <f>'Orçamento delhado'!H13</f>
        <v>566428.59</v>
      </c>
      <c r="D14" s="473">
        <f>SUMIF('PEP Av. Fin.'!$A:$A,'Cronograma e distribuição'!$A14,'PEP Av. Fin.'!K:K)</f>
        <v>103331.43370000001</v>
      </c>
      <c r="E14" s="473">
        <f>SUMIF('PEP Av. Fin.'!$A:$A,'Cronograma e distribuição'!$A14,'PEP Av. Fin.'!O:O)</f>
        <v>152868.5773</v>
      </c>
      <c r="F14" s="473">
        <f>SUMIF('PEP Av. Fin.'!$A:$A,'Cronograma e distribuição'!$A14,'PEP Av. Fin.'!S:S)</f>
        <v>159071.4325</v>
      </c>
      <c r="G14" s="473">
        <f>SUMIF('PEP Av. Fin.'!$A:$A,'Cronograma e distribuição'!$A14,'PEP Av. Fin.'!W:W)</f>
        <v>151157.1465</v>
      </c>
      <c r="H14" s="492">
        <f>SUMIF('PEP Av. Fin.'!$A:$A,'Cronograma e distribuição'!$A14,'PEP Av. Fin.'!AA:AA)</f>
        <v>0</v>
      </c>
      <c r="I14" s="474">
        <f>SUM(D14:H14)</f>
        <v>566428.59</v>
      </c>
    </row>
    <row r="15" spans="1:9">
      <c r="A15" s="54" t="str">
        <f t="shared" si="3"/>
        <v>2.2</v>
      </c>
      <c r="B15" s="282" t="str">
        <f>'Orçamento delhado'!B14</f>
        <v>2.2   Modelo de fiscalización implantado</v>
      </c>
      <c r="C15" s="629">
        <f>'Orçamento delhado'!H14</f>
        <v>6697428.5899999999</v>
      </c>
      <c r="D15" s="630">
        <f>SUMIF('PEP Av. Fin.'!$A:$A,'Cronograma e distribuição'!$A15,'PEP Av. Fin.'!K:K)</f>
        <v>2802400.0060000001</v>
      </c>
      <c r="E15" s="630">
        <f>SUMIF('PEP Av. Fin.'!$A:$A,'Cronograma e distribuição'!$A15,'PEP Av. Fin.'!O:O)</f>
        <v>1135028.574</v>
      </c>
      <c r="F15" s="630">
        <f>SUMIF('PEP Av. Fin.'!$A:$A,'Cronograma e distribuição'!$A15,'PEP Av. Fin.'!S:S)</f>
        <v>1542857.1519999998</v>
      </c>
      <c r="G15" s="630">
        <f>SUMIF('PEP Av. Fin.'!$A:$A,'Cronograma e distribuição'!$A15,'PEP Av. Fin.'!W:W)</f>
        <v>1217142.858</v>
      </c>
      <c r="H15" s="627">
        <f>SUMIF('PEP Av. Fin.'!$A:$A,'Cronograma e distribuição'!$A15,'PEP Av. Fin.'!AA:AA)</f>
        <v>0</v>
      </c>
      <c r="I15" s="475">
        <f>SUM(D15:H15)</f>
        <v>6697428.5899999999</v>
      </c>
    </row>
    <row r="16" spans="1:9">
      <c r="A16" s="54" t="str">
        <f t="shared" si="3"/>
        <v>2.3</v>
      </c>
      <c r="B16" s="282" t="str">
        <f>'Orçamento delhado'!B15</f>
        <v>2.3   Proceso electrónico del contencioso implantado</v>
      </c>
      <c r="C16" s="629">
        <f>'Orçamento delhado'!H15</f>
        <v>1683428.5699999998</v>
      </c>
      <c r="D16" s="630">
        <f>SUMIF('PEP Av. Fin.'!$A:$A,'Cronograma e distribuição'!$A16,'PEP Av. Fin.'!K:K)</f>
        <v>216862.85609999998</v>
      </c>
      <c r="E16" s="630">
        <f>SUMIF('PEP Av. Fin.'!$A:$A,'Cronograma e distribuição'!$A16,'PEP Av. Fin.'!O:O)</f>
        <v>409365.71389999997</v>
      </c>
      <c r="F16" s="630">
        <f>SUMIF('PEP Av. Fin.'!$A:$A,'Cronograma e distribuição'!$A16,'PEP Av. Fin.'!S:S)</f>
        <v>1053514.2864999999</v>
      </c>
      <c r="G16" s="630">
        <f>SUMIF('PEP Av. Fin.'!$A:$A,'Cronograma e distribuição'!$A16,'PEP Av. Fin.'!W:W)</f>
        <v>3685.7134999999998</v>
      </c>
      <c r="H16" s="492">
        <f>SUMIF('PEP Av. Fin.'!$A:$A,'Cronograma e distribuição'!$A16,'PEP Av. Fin.'!AA:AA)</f>
        <v>0</v>
      </c>
      <c r="I16" s="475">
        <f>SUM(D16:H16)</f>
        <v>1683428.5699999998</v>
      </c>
    </row>
    <row r="17" spans="1:10">
      <c r="A17" s="54" t="str">
        <f t="shared" si="3"/>
        <v>2.4</v>
      </c>
      <c r="B17" s="282" t="str">
        <f>'Orçamento delhado'!B16</f>
        <v>2.4   Sistema de atención a los contribuyentes implantado</v>
      </c>
      <c r="C17" s="629">
        <f>'Orçamento delhado'!H16</f>
        <v>890857.15</v>
      </c>
      <c r="D17" s="627">
        <f>SUMIF('PEP Av. Fin.'!$A:$A,'Cronograma e distribuição'!$A17,'PEP Av. Fin.'!K:K)</f>
        <v>0</v>
      </c>
      <c r="E17" s="630">
        <f>SUMIF('PEP Av. Fin.'!$A:$A,'Cronograma e distribuição'!$A17,'PEP Av. Fin.'!O:O)</f>
        <v>354285.71600000001</v>
      </c>
      <c r="F17" s="630">
        <f>SUMIF('PEP Av. Fin.'!$A:$A,'Cronograma e distribuição'!$A17,'PEP Av. Fin.'!S:S)</f>
        <v>536571.43399999989</v>
      </c>
      <c r="G17" s="492">
        <f>SUMIF('PEP Av. Fin.'!$A:$A,'Cronograma e distribuição'!$A17,'PEP Av. Fin.'!W:W)</f>
        <v>0</v>
      </c>
      <c r="H17" s="627">
        <f>SUMIF('PEP Av. Fin.'!$A:$A,'Cronograma e distribuição'!$A17,'PEP Av. Fin.'!AA:AA)</f>
        <v>0</v>
      </c>
      <c r="I17" s="475">
        <f>SUM(D17:H17)</f>
        <v>890857.14999999991</v>
      </c>
    </row>
    <row r="18" spans="1:10" ht="13.5" thickBot="1">
      <c r="A18" s="54" t="str">
        <f t="shared" si="3"/>
        <v>2.5</v>
      </c>
      <c r="B18" s="632" t="str">
        <f>'Orçamento delhado'!B17</f>
        <v>2.5   Modelo de cobranza administrativa implementado</v>
      </c>
      <c r="C18" s="633">
        <f>'Orçamento delhado'!H17</f>
        <v>1165714.28</v>
      </c>
      <c r="D18" s="634">
        <f>SUMIF('PEP Av. Fin.'!$A:$A,'Cronograma e distribuição'!$A18,'PEP Av. Fin.'!K:K)</f>
        <v>307428.57010000001</v>
      </c>
      <c r="E18" s="634">
        <f>SUMIF('PEP Av. Fin.'!$A:$A,'Cronograma e distribuição'!$A18,'PEP Av. Fin.'!O:O)</f>
        <v>415428.56689999998</v>
      </c>
      <c r="F18" s="634">
        <f>SUMIF('PEP Av. Fin.'!$A:$A,'Cronograma e distribuição'!$A18,'PEP Av. Fin.'!S:S)</f>
        <v>442857.14299999992</v>
      </c>
      <c r="G18" s="492">
        <f>SUMIF('PEP Av. Fin.'!$A:$A,'Cronograma e distribuição'!$A18,'PEP Av. Fin.'!W:W)</f>
        <v>0</v>
      </c>
      <c r="H18" s="635">
        <f>SUMIF('PEP Av. Fin.'!$A:$A,'Cronograma e distribuição'!$A18,'PEP Av. Fin.'!AA:AA)</f>
        <v>0</v>
      </c>
      <c r="I18" s="636">
        <f>SUM(D18:H18)</f>
        <v>1165714.2799999998</v>
      </c>
    </row>
    <row r="19" spans="1:10" s="279" customFormat="1" ht="13.5" thickBot="1">
      <c r="A19" s="54" t="str">
        <f t="shared" si="3"/>
        <v>Com</v>
      </c>
      <c r="B19" s="454" t="str">
        <f>'Orçamento delhado'!B18</f>
        <v>Componente 3: Administración financiera y gasto público</v>
      </c>
      <c r="C19" s="458">
        <f>'Orçamento delhado'!H18</f>
        <v>7830657.1299999999</v>
      </c>
      <c r="D19" s="476">
        <f>SUM(D20:D24)</f>
        <v>1158485.7168000001</v>
      </c>
      <c r="E19" s="476">
        <f t="shared" ref="E19:I19" si="6">SUM(E20:E24)</f>
        <v>1991857.1451999997</v>
      </c>
      <c r="F19" s="476">
        <f t="shared" si="6"/>
        <v>3070942.8539999994</v>
      </c>
      <c r="G19" s="476">
        <f t="shared" si="6"/>
        <v>1253671.42</v>
      </c>
      <c r="H19" s="476">
        <f t="shared" si="6"/>
        <v>355699.99400000006</v>
      </c>
      <c r="I19" s="477">
        <f t="shared" si="6"/>
        <v>7830657.129999999</v>
      </c>
    </row>
    <row r="20" spans="1:10">
      <c r="A20" s="54" t="str">
        <f t="shared" si="3"/>
        <v>3.1</v>
      </c>
      <c r="B20" s="281" t="str">
        <f>'Orçamento delhado'!B19</f>
        <v>3.1  Modelo de planificación presupuestaria e inversión implantado</v>
      </c>
      <c r="C20" s="456">
        <f>'Orçamento delhado'!H19</f>
        <v>1171428.57</v>
      </c>
      <c r="D20" s="473">
        <f>SUMIF('PEP Av. Fin.'!$A:$A,'Cronograma e distribuição'!$A20,'PEP Av. Fin.'!K:K)</f>
        <v>91428.572</v>
      </c>
      <c r="E20" s="473">
        <f>SUMIF('PEP Av. Fin.'!$A:$A,'Cronograma e distribuição'!$A20,'PEP Av. Fin.'!O:O)</f>
        <v>231428.57299999997</v>
      </c>
      <c r="F20" s="473">
        <f>SUMIF('PEP Av. Fin.'!$A:$A,'Cronograma e distribuição'!$A20,'PEP Av. Fin.'!S:S)</f>
        <v>327142.859</v>
      </c>
      <c r="G20" s="473">
        <f>SUMIF('PEP Av. Fin.'!$A:$A,'Cronograma e distribuição'!$A20,'PEP Av. Fin.'!W:W)</f>
        <v>178571.42600000001</v>
      </c>
      <c r="H20" s="473">
        <f>SUMIF('PEP Av. Fin.'!$A:$A,'Cronograma e distribuição'!$A20,'PEP Av. Fin.'!AA:AA)</f>
        <v>342857.14</v>
      </c>
      <c r="I20" s="474">
        <f>SUM(D20:H20)</f>
        <v>1171428.5699999998</v>
      </c>
    </row>
    <row r="21" spans="1:10" ht="14.45" customHeight="1">
      <c r="A21" s="54" t="str">
        <f t="shared" si="3"/>
        <v>3.2</v>
      </c>
      <c r="B21" s="282" t="str">
        <f>'Orçamento delhado'!B20</f>
        <v>3.2  Modelo de Programación y Ejecución financiera implantado.</v>
      </c>
      <c r="C21" s="629">
        <f>'Orçamento delhado'!H20</f>
        <v>2431714.2799999998</v>
      </c>
      <c r="D21" s="630">
        <f>SUMIF('PEP Av. Fin.'!$A:$A,'Cronograma e distribuição'!$A21,'PEP Av. Fin.'!K:K)</f>
        <v>541742.85679999995</v>
      </c>
      <c r="E21" s="630">
        <f>SUMIF('PEP Av. Fin.'!$A:$A,'Cronograma e distribuição'!$A21,'PEP Av. Fin.'!O:O)</f>
        <v>775485.7132</v>
      </c>
      <c r="F21" s="630">
        <f>SUMIF('PEP Av. Fin.'!$A:$A,'Cronograma e distribuição'!$A21,'PEP Av. Fin.'!S:S)</f>
        <v>1068657.1409999998</v>
      </c>
      <c r="G21" s="630">
        <f>SUMIF('PEP Av. Fin.'!$A:$A,'Cronograma e distribuição'!$A21,'PEP Av. Fin.'!W:W)</f>
        <v>43828.571000000004</v>
      </c>
      <c r="H21" s="630">
        <f>SUMIF('PEP Av. Fin.'!$A:$A,'Cronograma e distribuição'!$A21,'PEP Av. Fin.'!AA:AA)</f>
        <v>1999.9979999999998</v>
      </c>
      <c r="I21" s="475">
        <f>SUM(D21:H21)</f>
        <v>2431714.2799999998</v>
      </c>
    </row>
    <row r="22" spans="1:10">
      <c r="A22" s="54" t="str">
        <f t="shared" si="3"/>
        <v>3.3</v>
      </c>
      <c r="B22" s="282" t="str">
        <f>'Orçamento delhado'!B21</f>
        <v>3.3  Modelo de gestión de compras implantado</v>
      </c>
      <c r="C22" s="629">
        <f>'Orçamento delhado'!H21</f>
        <v>1389428.57</v>
      </c>
      <c r="D22" s="630">
        <f>SUMIF('PEP Av. Fin.'!$A:$A,'Cronograma e distribuição'!$A22,'PEP Av. Fin.'!K:K)</f>
        <v>271771.43099999998</v>
      </c>
      <c r="E22" s="630">
        <f>SUMIF('PEP Av. Fin.'!$A:$A,'Cronograma e distribuição'!$A22,'PEP Av. Fin.'!O:O)</f>
        <v>423428.57299999997</v>
      </c>
      <c r="F22" s="630">
        <f>SUMIF('PEP Av. Fin.'!$A:$A,'Cronograma e distribuição'!$A22,'PEP Av. Fin.'!S:S)</f>
        <v>686514.28199999989</v>
      </c>
      <c r="G22" s="630">
        <f>SUMIF('PEP Av. Fin.'!$A:$A,'Cronograma e distribuição'!$A22,'PEP Av. Fin.'!W:W)</f>
        <v>5142.8559999999998</v>
      </c>
      <c r="H22" s="630">
        <f>SUMIF('PEP Av. Fin.'!$A:$A,'Cronograma e distribuição'!$A22,'PEP Av. Fin.'!AA:AA)</f>
        <v>2571.4279999999999</v>
      </c>
      <c r="I22" s="475">
        <f>SUM(D22:H22)</f>
        <v>1389428.5699999998</v>
      </c>
    </row>
    <row r="23" spans="1:10">
      <c r="A23" s="54" t="str">
        <f t="shared" si="3"/>
        <v>3.4</v>
      </c>
      <c r="B23" s="632" t="str">
        <f>'Orçamento delhado'!B22</f>
        <v>3.4  Norma de Contabilidad implantadas</v>
      </c>
      <c r="C23" s="633">
        <f>'Orçamento delhado'!H22</f>
        <v>1811142.8499999996</v>
      </c>
      <c r="D23" s="634">
        <f>SUMIF('PEP Av. Fin.'!$A:$A,'Cronograma e distribuição'!$A23,'PEP Av. Fin.'!K:K)</f>
        <v>82114.285000000003</v>
      </c>
      <c r="E23" s="634">
        <f>SUMIF('PEP Av. Fin.'!$A:$A,'Cronograma e distribuição'!$A23,'PEP Av. Fin.'!O:O)</f>
        <v>263228.56999999995</v>
      </c>
      <c r="F23" s="634">
        <f>SUMIF('PEP Av. Fin.'!$A:$A,'Cronograma e distribuição'!$A23,'PEP Av. Fin.'!S:S)</f>
        <v>518914.28399999999</v>
      </c>
      <c r="G23" s="634">
        <f>SUMIF('PEP Av. Fin.'!$A:$A,'Cronograma e distribuição'!$A23,'PEP Av. Fin.'!W:W)</f>
        <v>945514.28300000005</v>
      </c>
      <c r="H23" s="634">
        <f>SUMIF('PEP Av. Fin.'!$A:$A,'Cronograma e distribuição'!$A23,'PEP Av. Fin.'!AA:AA)</f>
        <v>1371.4280000000001</v>
      </c>
      <c r="I23" s="636">
        <f>SUM(D23:H23)</f>
        <v>1811142.85</v>
      </c>
    </row>
    <row r="24" spans="1:10" ht="13.5" thickBot="1">
      <c r="A24" s="54" t="str">
        <f t="shared" ref="A24" si="7">LEFT(B24,3)</f>
        <v>3.5</v>
      </c>
      <c r="B24" s="632" t="str">
        <f>'Orçamento delhado'!B23</f>
        <v>3.5  Sistema informático de costos públicos</v>
      </c>
      <c r="C24" s="633">
        <f>'Orçamento delhado'!H23</f>
        <v>1026942.86</v>
      </c>
      <c r="D24" s="634">
        <f>SUMIF('PEP Av. Fin.'!$A:$A,'Cronograma e distribuição'!$A24,'PEP Av. Fin.'!K:K)</f>
        <v>171428.57199999999</v>
      </c>
      <c r="E24" s="634">
        <f>SUMIF('PEP Av. Fin.'!$A:$A,'Cronograma e distribuição'!$A24,'PEP Av. Fin.'!O:O)</f>
        <v>298285.71599999996</v>
      </c>
      <c r="F24" s="634">
        <f>SUMIF('PEP Av. Fin.'!$A:$A,'Cronograma e distribuição'!$A24,'PEP Av. Fin.'!S:S)</f>
        <v>469714.28799999994</v>
      </c>
      <c r="G24" s="634">
        <f>SUMIF('PEP Av. Fin.'!$A:$A,'Cronograma e distribuição'!$A24,'PEP Av. Fin.'!W:W)</f>
        <v>80614.284</v>
      </c>
      <c r="H24" s="634">
        <f>SUMIF('PEP Av. Fin.'!$A:$A,'Cronograma e distribuição'!$A24,'PEP Av. Fin.'!AA:AA)</f>
        <v>6900</v>
      </c>
      <c r="I24" s="636">
        <f>SUM(D24:H24)</f>
        <v>1026942.8599999999</v>
      </c>
    </row>
    <row r="25" spans="1:10" ht="13.5" thickBot="1">
      <c r="A25" s="54" t="str">
        <f t="shared" si="3"/>
        <v>Com</v>
      </c>
      <c r="B25" s="459" t="str">
        <f>'Orçamento delhado'!B24</f>
        <v>Componente 4 - GESTÃO DO PROJETO</v>
      </c>
      <c r="C25" s="457">
        <f>'Orçamento delhado'!H24</f>
        <v>257142.86</v>
      </c>
      <c r="D25" s="476">
        <f>SUM(D26:D27)</f>
        <v>25714.286</v>
      </c>
      <c r="E25" s="476">
        <f t="shared" ref="E25:I25" si="8">SUM(E26:E27)</f>
        <v>25714.286</v>
      </c>
      <c r="F25" s="476">
        <f t="shared" si="8"/>
        <v>25714.286</v>
      </c>
      <c r="G25" s="476">
        <f t="shared" si="8"/>
        <v>64285.714999999997</v>
      </c>
      <c r="H25" s="476">
        <f>SUM(H26:H27)</f>
        <v>115714.28699999998</v>
      </c>
      <c r="I25" s="477">
        <f t="shared" si="8"/>
        <v>257142.86</v>
      </c>
      <c r="J25" s="285"/>
    </row>
    <row r="26" spans="1:10">
      <c r="A26" s="54" t="str">
        <f t="shared" si="3"/>
        <v>4.1</v>
      </c>
      <c r="B26" s="281" t="str">
        <f>'Orçamento delhado'!B25</f>
        <v>4.1 Administração, Monitoramento e Avaliação do Projeto</v>
      </c>
      <c r="C26" s="456">
        <f>'Orçamento delhado'!H25</f>
        <v>257142.86</v>
      </c>
      <c r="D26" s="473">
        <f>SUMIF('PEP Av. Fin.'!$A:$A,'Cronograma e distribuição'!$A26,'PEP Av. Fin.'!K:K)</f>
        <v>25714.286</v>
      </c>
      <c r="E26" s="473">
        <f>SUMIF('PEP Av. Fin.'!$A:$A,'Cronograma e distribuição'!$A26,'PEP Av. Fin.'!O:O)</f>
        <v>25714.286</v>
      </c>
      <c r="F26" s="473">
        <f>SUMIF('PEP Av. Fin.'!$A:$A,'Cronograma e distribuição'!$A26,'PEP Av. Fin.'!S:S)</f>
        <v>25714.286</v>
      </c>
      <c r="G26" s="473">
        <f>SUMIF('PEP Av. Fin.'!$A:$A,'Cronograma e distribuição'!$A26,'PEP Av. Fin.'!W:W)</f>
        <v>64285.714999999997</v>
      </c>
      <c r="H26" s="473">
        <f>SUMIF('PEP Av. Fin.'!$A:$A,'Cronograma e distribuição'!$A26,'PEP Av. Fin.'!AA:AA)</f>
        <v>115714.28699999998</v>
      </c>
      <c r="I26" s="474">
        <f>SUM(D26:H26)</f>
        <v>257142.86</v>
      </c>
    </row>
    <row r="27" spans="1:10" ht="13.5" thickBot="1">
      <c r="A27" s="54" t="str">
        <f>LEFT(B27,5)</f>
        <v>4.2.1</v>
      </c>
      <c r="B27" s="632" t="str">
        <f>'Orçamento delhado'!B26</f>
        <v>4.2.1 Auditoria</v>
      </c>
      <c r="C27" s="633">
        <f>'Orçamento delhado'!H26</f>
        <v>0</v>
      </c>
      <c r="D27" s="635">
        <f>SUMIF('PEP Av. Fin.'!$A:$A,'Cronograma e distribuição'!$A27,'PEP Av. Fin.'!K:K)</f>
        <v>0</v>
      </c>
      <c r="E27" s="635">
        <f>SUMIF('PEP Av. Fin.'!$A:$A,'Cronograma e distribuição'!$A27,'PEP Av. Fin.'!O:O)</f>
        <v>0</v>
      </c>
      <c r="F27" s="635">
        <f>SUMIF('PEP Av. Fin.'!$A:$A,'Cronograma e distribuição'!$A27,'PEP Av. Fin.'!S:S)</f>
        <v>0</v>
      </c>
      <c r="G27" s="635">
        <f>SUMIF('PEP Av. Fin.'!$A:$A,'Cronograma e distribuição'!$A27,'PEP Av. Fin.'!W:W)</f>
        <v>0</v>
      </c>
      <c r="H27" s="635">
        <f>SUMIF('PEP Av. Fin.'!$A:$A,'Cronograma e distribuição'!$A27,'PEP Av. Fin.'!AA:AA)</f>
        <v>0</v>
      </c>
      <c r="I27" s="637">
        <f>SUM(D27:H27)</f>
        <v>0</v>
      </c>
    </row>
    <row r="28" spans="1:10" ht="13.5" thickBot="1">
      <c r="A28" s="54">
        <v>4.2</v>
      </c>
      <c r="B28" s="459" t="str">
        <f>'Orçamento delhado'!B27</f>
        <v>Contingencia</v>
      </c>
      <c r="C28" s="457">
        <f>'Orçamento delhado'!H27</f>
        <v>733337</v>
      </c>
      <c r="D28" s="493">
        <f>SUMIF('PEP Av. Fin.'!$A:$A,'Cronograma e distribuição'!$A28,'PEP Av. Fin.'!K:K)</f>
        <v>0</v>
      </c>
      <c r="E28" s="493">
        <f>SUMIF('PEP Av. Fin.'!$A:$A,'Cronograma e distribuição'!$A28,'PEP Av. Fin.'!O:O)</f>
        <v>0</v>
      </c>
      <c r="F28" s="493">
        <f>SUMIF('PEP Av. Fin.'!$A:$A,'Cronograma e distribuição'!$A28,'PEP Av. Fin.'!S:S)</f>
        <v>0</v>
      </c>
      <c r="G28" s="493">
        <f>SUMIF('PEP Av. Fin.'!$A:$A,'Cronograma e distribuição'!$A28,'PEP Av. Fin.'!W:W)</f>
        <v>0</v>
      </c>
      <c r="H28" s="476">
        <f>SUMIF('PEP Av. Fin.'!$A:$A,'Cronograma e distribuição'!$A28,'PEP Av. Fin.'!AA:AA)</f>
        <v>733337</v>
      </c>
      <c r="I28" s="477">
        <f>SUM(D28:H28)</f>
        <v>733337</v>
      </c>
    </row>
    <row r="32" spans="1:10" ht="13.5" thickBot="1"/>
    <row r="33" spans="1:13">
      <c r="B33" s="939" t="s">
        <v>260</v>
      </c>
      <c r="C33" s="451" t="s">
        <v>273</v>
      </c>
      <c r="D33" s="942" t="s">
        <v>274</v>
      </c>
      <c r="E33" s="942"/>
      <c r="F33" s="942"/>
      <c r="G33" s="942"/>
      <c r="H33" s="942"/>
      <c r="I33" s="943"/>
    </row>
    <row r="34" spans="1:13">
      <c r="B34" s="940"/>
      <c r="C34" s="944" t="s">
        <v>275</v>
      </c>
      <c r="D34" s="619" t="s">
        <v>276</v>
      </c>
      <c r="E34" s="619" t="s">
        <v>277</v>
      </c>
      <c r="F34" s="619" t="s">
        <v>278</v>
      </c>
      <c r="G34" s="619" t="s">
        <v>279</v>
      </c>
      <c r="H34" s="619" t="s">
        <v>280</v>
      </c>
      <c r="I34" s="452" t="s">
        <v>266</v>
      </c>
    </row>
    <row r="35" spans="1:13">
      <c r="B35" s="941"/>
      <c r="C35" s="944"/>
      <c r="D35" s="620">
        <f>D36/$I$36</f>
        <v>0</v>
      </c>
      <c r="E35" s="620">
        <f t="shared" ref="E35:H35" si="9">E36/$I$36</f>
        <v>0</v>
      </c>
      <c r="F35" s="620">
        <f t="shared" si="9"/>
        <v>4.9267624739589823E-2</v>
      </c>
      <c r="G35" s="620">
        <f t="shared" si="9"/>
        <v>0.63011297150465406</v>
      </c>
      <c r="H35" s="620">
        <f t="shared" si="9"/>
        <v>0.32061940375575609</v>
      </c>
      <c r="I35" s="453">
        <v>1</v>
      </c>
    </row>
    <row r="36" spans="1:13" s="278" customFormat="1">
      <c r="A36" s="164"/>
      <c r="B36" s="280" t="s">
        <v>281</v>
      </c>
      <c r="C36" s="621">
        <v>42000000.18</v>
      </c>
      <c r="D36" s="638">
        <f>D37+D38</f>
        <v>0</v>
      </c>
      <c r="E36" s="638">
        <f t="shared" ref="E36:G36" si="10">E37+E38</f>
        <v>0</v>
      </c>
      <c r="F36" s="639">
        <f>F37+F38</f>
        <v>2056571.4300000002</v>
      </c>
      <c r="G36" s="639">
        <f t="shared" si="10"/>
        <v>26302715.865000002</v>
      </c>
      <c r="H36" s="639">
        <f>H37+H38</f>
        <v>13383570.024999999</v>
      </c>
      <c r="I36" s="480">
        <f>SUM(F36:H36)</f>
        <v>41742857.32</v>
      </c>
      <c r="K36" s="481">
        <v>42000000</v>
      </c>
      <c r="L36" s="482">
        <f>K36-I36</f>
        <v>257142.6799999997</v>
      </c>
    </row>
    <row r="37" spans="1:13">
      <c r="B37" s="280" t="s">
        <v>282</v>
      </c>
      <c r="C37" s="622" t="s">
        <v>282</v>
      </c>
      <c r="D37" s="640">
        <v>0</v>
      </c>
      <c r="E37" s="640">
        <v>0</v>
      </c>
      <c r="F37" s="641">
        <f>F45-F38</f>
        <v>1791302.6878282465</v>
      </c>
      <c r="G37" s="641">
        <f>(G39+G45+G51)-G38</f>
        <v>24909922.332734741</v>
      </c>
      <c r="H37" s="641">
        <f>(H39+H45+H51)-H38+H57</f>
        <v>10841632.299437013</v>
      </c>
      <c r="I37" s="480">
        <f>SUM(D37:H37)</f>
        <v>37542857.32</v>
      </c>
    </row>
    <row r="38" spans="1:13" ht="13.5" thickBot="1">
      <c r="B38" s="624" t="s">
        <v>283</v>
      </c>
      <c r="C38" s="625" t="s">
        <v>284</v>
      </c>
      <c r="D38" s="642">
        <v>0</v>
      </c>
      <c r="E38" s="642">
        <v>0</v>
      </c>
      <c r="F38" s="643">
        <v>265268.74217175355</v>
      </c>
      <c r="G38" s="643">
        <v>1392793.5322652608</v>
      </c>
      <c r="H38" s="643">
        <v>2541937.7255629855</v>
      </c>
      <c r="I38" s="644">
        <f>SUM(D38:H38)</f>
        <v>4200000</v>
      </c>
      <c r="K38" s="347">
        <f>F38+H38</f>
        <v>2807206.4677347392</v>
      </c>
      <c r="L38" s="48">
        <v>4200000</v>
      </c>
      <c r="M38" s="347">
        <f>L38-K38</f>
        <v>1392793.5322652608</v>
      </c>
    </row>
    <row r="39" spans="1:13" s="278" customFormat="1" ht="13.5" thickBot="1">
      <c r="A39" s="164"/>
      <c r="B39" s="454" t="s">
        <v>285</v>
      </c>
      <c r="C39" s="455">
        <v>22175006.010000002</v>
      </c>
      <c r="D39" s="483">
        <f>SUM(D40:D44)</f>
        <v>0</v>
      </c>
      <c r="E39" s="483">
        <f t="shared" ref="E39:G39" si="11">SUM(E40:E44)</f>
        <v>0</v>
      </c>
      <c r="F39" s="483">
        <f t="shared" si="11"/>
        <v>0</v>
      </c>
      <c r="G39" s="487">
        <f t="shared" si="11"/>
        <v>17016287.280000001</v>
      </c>
      <c r="H39" s="487">
        <f>SUM(H40:H44)</f>
        <v>5158718.7299999986</v>
      </c>
      <c r="I39" s="491">
        <f>SUM(I40:I44)</f>
        <v>22175006.010000002</v>
      </c>
    </row>
    <row r="40" spans="1:13">
      <c r="B40" s="281" t="s">
        <v>79</v>
      </c>
      <c r="C40" s="469">
        <v>703999.99</v>
      </c>
      <c r="D40" s="479">
        <v>0</v>
      </c>
      <c r="E40" s="479">
        <v>0</v>
      </c>
      <c r="F40" s="479">
        <v>0</v>
      </c>
      <c r="G40" s="478">
        <v>703999.99000000011</v>
      </c>
      <c r="H40" s="479">
        <v>0</v>
      </c>
      <c r="I40" s="488">
        <v>703999.99000000011</v>
      </c>
    </row>
    <row r="41" spans="1:13">
      <c r="B41" s="282" t="s">
        <v>86</v>
      </c>
      <c r="C41" s="645">
        <v>2914285.71</v>
      </c>
      <c r="D41" s="479">
        <v>0</v>
      </c>
      <c r="E41" s="479">
        <v>0</v>
      </c>
      <c r="F41" s="479">
        <v>0</v>
      </c>
      <c r="G41" s="631">
        <v>0</v>
      </c>
      <c r="H41" s="646">
        <v>2914285.7099999995</v>
      </c>
      <c r="I41" s="647">
        <v>2914285.7099999995</v>
      </c>
    </row>
    <row r="42" spans="1:13">
      <c r="B42" s="282" t="s">
        <v>90</v>
      </c>
      <c r="C42" s="645">
        <v>3002857.1399999997</v>
      </c>
      <c r="D42" s="479">
        <v>0</v>
      </c>
      <c r="E42" s="479">
        <v>0</v>
      </c>
      <c r="F42" s="479">
        <v>0</v>
      </c>
      <c r="G42" s="646">
        <v>3002857.1399999997</v>
      </c>
      <c r="H42" s="631">
        <v>0</v>
      </c>
      <c r="I42" s="647">
        <v>3002857.1399999997</v>
      </c>
    </row>
    <row r="43" spans="1:13">
      <c r="B43" s="282" t="s">
        <v>95</v>
      </c>
      <c r="C43" s="645">
        <v>13309430.15</v>
      </c>
      <c r="D43" s="479">
        <v>0</v>
      </c>
      <c r="E43" s="479">
        <v>0</v>
      </c>
      <c r="F43" s="479">
        <v>0</v>
      </c>
      <c r="G43" s="646">
        <v>13309430.150000002</v>
      </c>
      <c r="H43" s="631">
        <v>0</v>
      </c>
      <c r="I43" s="647">
        <v>13309430.150000002</v>
      </c>
    </row>
    <row r="44" spans="1:13" ht="13.5" thickBot="1">
      <c r="B44" s="632" t="s">
        <v>99</v>
      </c>
      <c r="C44" s="648">
        <v>2244433.02</v>
      </c>
      <c r="D44" s="479">
        <v>0</v>
      </c>
      <c r="E44" s="479">
        <v>0</v>
      </c>
      <c r="F44" s="479">
        <v>0</v>
      </c>
      <c r="G44" s="649">
        <v>0</v>
      </c>
      <c r="H44" s="650">
        <v>2244433.0199999996</v>
      </c>
      <c r="I44" s="651">
        <v>2244433.0199999996</v>
      </c>
    </row>
    <row r="45" spans="1:13" s="278" customFormat="1" ht="13.5" thickBot="1">
      <c r="A45" s="164"/>
      <c r="B45" s="454" t="s">
        <v>103</v>
      </c>
      <c r="C45" s="457">
        <v>11003857.18</v>
      </c>
      <c r="D45" s="484">
        <f>SUM(D46:D50)</f>
        <v>0</v>
      </c>
      <c r="E45" s="484">
        <f t="shared" ref="E45:H45" si="12">SUM(E46:E50)</f>
        <v>0</v>
      </c>
      <c r="F45" s="485">
        <f t="shared" si="12"/>
        <v>2056571.4300000002</v>
      </c>
      <c r="G45" s="485">
        <f t="shared" si="12"/>
        <v>8380857.1599999992</v>
      </c>
      <c r="H45" s="485">
        <f t="shared" si="12"/>
        <v>566428.59</v>
      </c>
      <c r="I45" s="486">
        <f>SUM(I46:I50)</f>
        <v>11003857.18</v>
      </c>
    </row>
    <row r="46" spans="1:13" ht="25.5">
      <c r="B46" s="281" t="s">
        <v>286</v>
      </c>
      <c r="C46" s="456">
        <v>566428.59</v>
      </c>
      <c r="D46" s="479">
        <v>0</v>
      </c>
      <c r="E46" s="479">
        <v>0</v>
      </c>
      <c r="F46" s="479">
        <v>0</v>
      </c>
      <c r="G46" s="479">
        <v>0</v>
      </c>
      <c r="H46" s="478">
        <v>566428.59</v>
      </c>
      <c r="I46" s="489">
        <v>566428.59</v>
      </c>
    </row>
    <row r="47" spans="1:13">
      <c r="B47" s="282" t="s">
        <v>110</v>
      </c>
      <c r="C47" s="629">
        <v>6697428.5899999999</v>
      </c>
      <c r="D47" s="479">
        <v>0</v>
      </c>
      <c r="E47" s="479">
        <v>0</v>
      </c>
      <c r="F47" s="479">
        <v>0</v>
      </c>
      <c r="G47" s="646">
        <v>6697428.5899999999</v>
      </c>
      <c r="H47" s="479">
        <v>0</v>
      </c>
      <c r="I47" s="490">
        <v>6697428.5899999999</v>
      </c>
    </row>
    <row r="48" spans="1:13">
      <c r="B48" s="282" t="s">
        <v>116</v>
      </c>
      <c r="C48" s="629">
        <v>1683428.5699999998</v>
      </c>
      <c r="D48" s="479">
        <v>0</v>
      </c>
      <c r="E48" s="479">
        <v>0</v>
      </c>
      <c r="F48" s="479">
        <v>0</v>
      </c>
      <c r="G48" s="646">
        <v>1683428.5699999996</v>
      </c>
      <c r="H48" s="479">
        <v>0</v>
      </c>
      <c r="I48" s="490">
        <v>1683428.5699999996</v>
      </c>
    </row>
    <row r="49" spans="1:9">
      <c r="B49" s="282" t="s">
        <v>119</v>
      </c>
      <c r="C49" s="629">
        <v>890857.15</v>
      </c>
      <c r="D49" s="479">
        <v>0</v>
      </c>
      <c r="E49" s="479">
        <v>0</v>
      </c>
      <c r="F49" s="646">
        <v>890857.15</v>
      </c>
      <c r="G49" s="479">
        <v>0</v>
      </c>
      <c r="H49" s="479">
        <v>0</v>
      </c>
      <c r="I49" s="490">
        <v>890857.15</v>
      </c>
    </row>
    <row r="50" spans="1:9" ht="13.5" thickBot="1">
      <c r="B50" s="632" t="s">
        <v>123</v>
      </c>
      <c r="C50" s="633">
        <v>1165714.28</v>
      </c>
      <c r="D50" s="479">
        <v>0</v>
      </c>
      <c r="E50" s="479">
        <v>0</v>
      </c>
      <c r="F50" s="650">
        <v>1165714.28</v>
      </c>
      <c r="G50" s="479">
        <v>0</v>
      </c>
      <c r="H50" s="479">
        <v>0</v>
      </c>
      <c r="I50" s="652">
        <v>1165714.28</v>
      </c>
    </row>
    <row r="51" spans="1:9" s="278" customFormat="1" ht="13.5" thickBot="1">
      <c r="A51" s="164"/>
      <c r="B51" s="454" t="s">
        <v>126</v>
      </c>
      <c r="C51" s="458">
        <v>7830657.1299999999</v>
      </c>
      <c r="D51" s="484">
        <f>SUM(D52:D56)</f>
        <v>0</v>
      </c>
      <c r="E51" s="484">
        <f t="shared" ref="E51:I51" si="13">SUM(E52:E56)</f>
        <v>0</v>
      </c>
      <c r="F51" s="484">
        <f t="shared" si="13"/>
        <v>0</v>
      </c>
      <c r="G51" s="485">
        <f t="shared" si="13"/>
        <v>905571.42500000005</v>
      </c>
      <c r="H51" s="485">
        <f t="shared" si="13"/>
        <v>6925085.7050000001</v>
      </c>
      <c r="I51" s="486">
        <f t="shared" si="13"/>
        <v>7830657.129999999</v>
      </c>
    </row>
    <row r="52" spans="1:9">
      <c r="B52" s="281" t="s">
        <v>127</v>
      </c>
      <c r="C52" s="456">
        <v>1171428.57</v>
      </c>
      <c r="D52" s="479">
        <v>0</v>
      </c>
      <c r="E52" s="479">
        <v>0</v>
      </c>
      <c r="F52" s="479">
        <v>0</v>
      </c>
      <c r="G52" s="479">
        <v>0</v>
      </c>
      <c r="H52" s="478">
        <v>1171428.5699999998</v>
      </c>
      <c r="I52" s="489">
        <v>1171428.5699999998</v>
      </c>
    </row>
    <row r="53" spans="1:9">
      <c r="B53" s="282" t="s">
        <v>131</v>
      </c>
      <c r="C53" s="629">
        <v>2431714.2799999998</v>
      </c>
      <c r="D53" s="479">
        <v>0</v>
      </c>
      <c r="E53" s="479">
        <v>0</v>
      </c>
      <c r="F53" s="479">
        <v>0</v>
      </c>
      <c r="G53" s="479">
        <v>0</v>
      </c>
      <c r="H53" s="646">
        <v>2431714.2799999998</v>
      </c>
      <c r="I53" s="490">
        <v>2431714.2799999998</v>
      </c>
    </row>
    <row r="54" spans="1:9">
      <c r="B54" s="282" t="s">
        <v>135</v>
      </c>
      <c r="C54" s="629">
        <v>1389428.57</v>
      </c>
      <c r="D54" s="479">
        <v>0</v>
      </c>
      <c r="E54" s="479">
        <v>0</v>
      </c>
      <c r="F54" s="479">
        <v>0</v>
      </c>
      <c r="G54" s="479">
        <v>0</v>
      </c>
      <c r="H54" s="646">
        <v>1389428.5699999998</v>
      </c>
      <c r="I54" s="490">
        <v>1389428.5699999998</v>
      </c>
    </row>
    <row r="55" spans="1:9">
      <c r="B55" s="632" t="s">
        <v>141</v>
      </c>
      <c r="C55" s="633">
        <v>1811142.8499999996</v>
      </c>
      <c r="D55" s="479">
        <v>0</v>
      </c>
      <c r="E55" s="479">
        <v>0</v>
      </c>
      <c r="F55" s="479">
        <v>0</v>
      </c>
      <c r="G55" s="646">
        <v>905571.42500000005</v>
      </c>
      <c r="H55" s="650">
        <v>905571.42500000005</v>
      </c>
      <c r="I55" s="652">
        <v>1811142.85</v>
      </c>
    </row>
    <row r="56" spans="1:9" ht="13.5" thickBot="1">
      <c r="B56" s="632" t="s">
        <v>146</v>
      </c>
      <c r="C56" s="633">
        <v>1026942.86</v>
      </c>
      <c r="D56" s="479">
        <v>0</v>
      </c>
      <c r="E56" s="479">
        <v>0</v>
      </c>
      <c r="F56" s="479">
        <v>0</v>
      </c>
      <c r="G56" s="479">
        <v>0</v>
      </c>
      <c r="H56" s="650">
        <v>1026942.8599999999</v>
      </c>
      <c r="I56" s="652">
        <v>1026942.8599999999</v>
      </c>
    </row>
    <row r="57" spans="1:9" s="278" customFormat="1" ht="13.5" thickBot="1">
      <c r="A57" s="164"/>
      <c r="B57" s="459" t="s">
        <v>272</v>
      </c>
      <c r="C57" s="457">
        <v>733337</v>
      </c>
      <c r="D57" s="484">
        <v>0</v>
      </c>
      <c r="E57" s="484">
        <v>0</v>
      </c>
      <c r="F57" s="484">
        <v>0</v>
      </c>
      <c r="G57" s="484">
        <v>0</v>
      </c>
      <c r="H57" s="485">
        <v>733337</v>
      </c>
      <c r="I57" s="486">
        <v>733337</v>
      </c>
    </row>
  </sheetData>
  <mergeCells count="6">
    <mergeCell ref="B33:B35"/>
    <mergeCell ref="D33:I33"/>
    <mergeCell ref="C34:C35"/>
    <mergeCell ref="B1:B3"/>
    <mergeCell ref="D1:I1"/>
    <mergeCell ref="C2:C3"/>
  </mergeCells>
  <pageMargins left="0.7" right="0.7" top="0.75" bottom="0.75" header="0.3" footer="0.3"/>
  <pageSetup orientation="portrait" r:id="rId1"/>
  <ignoredErrors>
    <ignoredError sqref="I7:I12 I13:I18 I20:I23 I19 I24:I26" formula="1"/>
    <ignoredError sqref="D51:I5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SK965"/>
  <sheetViews>
    <sheetView showGridLines="0" zoomScale="90" zoomScaleNormal="90" workbookViewId="0">
      <pane xSplit="8" ySplit="3" topLeftCell="I106" activePane="bottomRight" state="frozen"/>
      <selection pane="topRight" activeCell="E1" sqref="E1"/>
      <selection pane="bottomLeft" activeCell="A4" sqref="A4"/>
      <selection pane="bottomRight" activeCell="B109" sqref="B109"/>
    </sheetView>
  </sheetViews>
  <sheetFormatPr defaultColWidth="8.85546875" defaultRowHeight="12.75"/>
  <cols>
    <col min="1" max="1" width="8.85546875" style="516"/>
    <col min="2" max="2" width="61.7109375" style="3" customWidth="1"/>
    <col min="3" max="3" width="17.7109375" style="3" hidden="1" customWidth="1"/>
    <col min="4" max="4" width="13.7109375" style="517" customWidth="1"/>
    <col min="5" max="5" width="13.7109375" style="518" customWidth="1"/>
    <col min="6" max="6" width="14.7109375" style="519" customWidth="1"/>
    <col min="7" max="7" width="18.28515625" style="520" customWidth="1"/>
    <col min="8" max="8" width="14.7109375" style="521" customWidth="1"/>
    <col min="9" max="9" width="13.7109375" style="522" customWidth="1"/>
    <col min="10" max="10" width="14.28515625" style="3" bestFit="1" customWidth="1"/>
    <col min="11" max="11" width="13.7109375" style="3" customWidth="1"/>
    <col min="12" max="12" width="10.85546875" style="523" bestFit="1" customWidth="1"/>
    <col min="13" max="13" width="14.28515625" style="524" customWidth="1"/>
    <col min="14" max="14" width="13.42578125" style="524" customWidth="1"/>
    <col min="15" max="15" width="14.7109375" style="3" customWidth="1"/>
    <col min="16" max="16" width="7.42578125" style="523" bestFit="1" customWidth="1"/>
    <col min="17" max="17" width="14.7109375" style="524" customWidth="1"/>
    <col min="18" max="18" width="13.42578125" style="524" customWidth="1"/>
    <col min="19" max="19" width="14.7109375" style="3" customWidth="1"/>
    <col min="20" max="20" width="5.7109375" style="523" customWidth="1"/>
    <col min="21" max="21" width="14.28515625" style="42" customWidth="1"/>
    <col min="22" max="22" width="13.7109375" style="42" customWidth="1"/>
    <col min="23" max="23" width="14.7109375" style="42" customWidth="1"/>
    <col min="24" max="24" width="5.7109375" style="524" bestFit="1" customWidth="1"/>
    <col min="25" max="25" width="14.140625" style="524" customWidth="1"/>
    <col min="26" max="26" width="13.85546875" style="524" customWidth="1"/>
    <col min="27" max="27" width="13.7109375" style="3" customWidth="1"/>
    <col min="28" max="28" width="10.85546875" style="523" bestFit="1" customWidth="1"/>
    <col min="29" max="29" width="18.140625" style="461" bestFit="1" customWidth="1"/>
    <col min="30" max="30" width="17.140625" style="461" bestFit="1" customWidth="1"/>
    <col min="31" max="31" width="18.42578125" style="465" bestFit="1" customWidth="1"/>
    <col min="32" max="34" width="8.85546875" style="466"/>
    <col min="35" max="35" width="8.85546875" style="292"/>
    <col min="36" max="505" width="8.85546875" style="2"/>
    <col min="506" max="16384" width="8.85546875" style="3"/>
  </cols>
  <sheetData>
    <row r="1" spans="1:505" ht="41.45" customHeight="1" thickBot="1">
      <c r="A1" s="653"/>
      <c r="B1" s="951" t="s">
        <v>287</v>
      </c>
      <c r="C1" s="952"/>
      <c r="D1" s="952"/>
      <c r="E1" s="952"/>
      <c r="F1" s="952"/>
      <c r="G1" s="952"/>
      <c r="H1" s="952"/>
      <c r="I1" s="952"/>
      <c r="J1" s="952"/>
      <c r="K1" s="952"/>
      <c r="L1" s="952"/>
      <c r="M1" s="952"/>
      <c r="N1" s="952"/>
      <c r="O1" s="952"/>
      <c r="P1" s="952"/>
      <c r="Q1" s="952"/>
      <c r="R1" s="952"/>
      <c r="S1" s="952"/>
      <c r="T1" s="952"/>
      <c r="U1" s="952"/>
      <c r="V1" s="952"/>
      <c r="W1" s="952"/>
      <c r="X1" s="952"/>
      <c r="Y1" s="952"/>
      <c r="Z1" s="952"/>
      <c r="AA1" s="952"/>
      <c r="AB1" s="953"/>
    </row>
    <row r="2" spans="1:505" s="501" customFormat="1" ht="41.45" customHeight="1" thickBot="1">
      <c r="A2" s="947" t="s">
        <v>288</v>
      </c>
      <c r="B2" s="948"/>
      <c r="C2" s="965" t="s">
        <v>289</v>
      </c>
      <c r="D2" s="967" t="s">
        <v>290</v>
      </c>
      <c r="E2" s="968"/>
      <c r="F2" s="961" t="s">
        <v>282</v>
      </c>
      <c r="G2" s="963" t="s">
        <v>291</v>
      </c>
      <c r="H2" s="957" t="s">
        <v>292</v>
      </c>
      <c r="I2" s="954" t="s">
        <v>276</v>
      </c>
      <c r="J2" s="955"/>
      <c r="K2" s="955"/>
      <c r="L2" s="956"/>
      <c r="M2" s="959" t="s">
        <v>277</v>
      </c>
      <c r="N2" s="955"/>
      <c r="O2" s="955"/>
      <c r="P2" s="960"/>
      <c r="Q2" s="954" t="s">
        <v>278</v>
      </c>
      <c r="R2" s="955"/>
      <c r="S2" s="955"/>
      <c r="T2" s="960"/>
      <c r="U2" s="954" t="s">
        <v>279</v>
      </c>
      <c r="V2" s="955"/>
      <c r="W2" s="955"/>
      <c r="X2" s="960"/>
      <c r="Y2" s="954" t="s">
        <v>280</v>
      </c>
      <c r="Z2" s="955"/>
      <c r="AA2" s="955"/>
      <c r="AB2" s="960"/>
      <c r="AC2" s="496"/>
      <c r="AD2" s="496"/>
      <c r="AE2" s="497"/>
      <c r="AF2" s="498"/>
      <c r="AG2" s="498"/>
      <c r="AH2" s="498"/>
      <c r="AI2" s="499"/>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c r="CT2" s="500"/>
      <c r="CU2" s="500"/>
      <c r="CV2" s="500"/>
      <c r="CW2" s="500"/>
      <c r="CX2" s="500"/>
      <c r="CY2" s="500"/>
      <c r="CZ2" s="500"/>
      <c r="DA2" s="500"/>
      <c r="DB2" s="500"/>
      <c r="DC2" s="500"/>
      <c r="DD2" s="500"/>
      <c r="DE2" s="500"/>
      <c r="DF2" s="500"/>
      <c r="DG2" s="500"/>
      <c r="DH2" s="500"/>
      <c r="DI2" s="500"/>
      <c r="DJ2" s="500"/>
      <c r="DK2" s="500"/>
      <c r="DL2" s="500"/>
      <c r="DM2" s="500"/>
      <c r="DN2" s="500"/>
      <c r="DO2" s="500"/>
      <c r="DP2" s="500"/>
      <c r="DQ2" s="500"/>
      <c r="DR2" s="500"/>
      <c r="DS2" s="500"/>
      <c r="DT2" s="500"/>
      <c r="DU2" s="500"/>
      <c r="DV2" s="500"/>
      <c r="DW2" s="500"/>
      <c r="DX2" s="500"/>
      <c r="DY2" s="500"/>
      <c r="DZ2" s="500"/>
      <c r="EA2" s="500"/>
      <c r="EB2" s="500"/>
      <c r="EC2" s="500"/>
      <c r="ED2" s="500"/>
      <c r="EE2" s="500"/>
      <c r="EF2" s="500"/>
      <c r="EG2" s="500"/>
      <c r="EH2" s="500"/>
      <c r="EI2" s="500"/>
      <c r="EJ2" s="500"/>
      <c r="EK2" s="500"/>
      <c r="EL2" s="500"/>
      <c r="EM2" s="500"/>
      <c r="EN2" s="500"/>
      <c r="EO2" s="500"/>
      <c r="EP2" s="500"/>
      <c r="EQ2" s="500"/>
      <c r="ER2" s="500"/>
      <c r="ES2" s="500"/>
      <c r="ET2" s="500"/>
      <c r="EU2" s="500"/>
      <c r="EV2" s="500"/>
      <c r="EW2" s="500"/>
      <c r="EX2" s="500"/>
      <c r="EY2" s="500"/>
      <c r="EZ2" s="500"/>
      <c r="FA2" s="500"/>
      <c r="FB2" s="500"/>
      <c r="FC2" s="500"/>
      <c r="FD2" s="500"/>
      <c r="FE2" s="500"/>
      <c r="FF2" s="500"/>
      <c r="FG2" s="500"/>
      <c r="FH2" s="500"/>
      <c r="FI2" s="500"/>
      <c r="FJ2" s="500"/>
      <c r="FK2" s="500"/>
      <c r="FL2" s="500"/>
      <c r="FM2" s="500"/>
      <c r="FN2" s="500"/>
      <c r="FO2" s="500"/>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c r="HN2" s="500"/>
      <c r="HO2" s="500"/>
      <c r="HP2" s="500"/>
      <c r="HQ2" s="500"/>
      <c r="HR2" s="500"/>
      <c r="HS2" s="500"/>
      <c r="HT2" s="500"/>
      <c r="HU2" s="500"/>
      <c r="HV2" s="500"/>
      <c r="HW2" s="500"/>
      <c r="HX2" s="500"/>
      <c r="HY2" s="500"/>
      <c r="HZ2" s="500"/>
      <c r="IA2" s="500"/>
      <c r="IB2" s="500"/>
      <c r="IC2" s="500"/>
      <c r="ID2" s="500"/>
      <c r="IE2" s="500"/>
      <c r="IF2" s="500"/>
      <c r="IG2" s="500"/>
      <c r="IH2" s="500"/>
      <c r="II2" s="500"/>
      <c r="IJ2" s="500"/>
      <c r="IK2" s="500"/>
      <c r="IL2" s="500"/>
      <c r="IM2" s="500"/>
      <c r="IN2" s="500"/>
      <c r="IO2" s="500"/>
      <c r="IP2" s="500"/>
      <c r="IQ2" s="500"/>
      <c r="IR2" s="500"/>
      <c r="IS2" s="500"/>
      <c r="IT2" s="500"/>
      <c r="IU2" s="500"/>
      <c r="IV2" s="500"/>
      <c r="IW2" s="500"/>
      <c r="IX2" s="500"/>
      <c r="IY2" s="500"/>
      <c r="IZ2" s="500"/>
      <c r="JA2" s="500"/>
      <c r="JB2" s="500"/>
      <c r="JC2" s="500"/>
      <c r="JD2" s="500"/>
      <c r="JE2" s="500"/>
      <c r="JF2" s="500"/>
      <c r="JG2" s="500"/>
      <c r="JH2" s="500"/>
      <c r="JI2" s="500"/>
      <c r="JJ2" s="500"/>
      <c r="JK2" s="500"/>
      <c r="JL2" s="500"/>
      <c r="JM2" s="500"/>
      <c r="JN2" s="500"/>
      <c r="JO2" s="500"/>
      <c r="JP2" s="500"/>
      <c r="JQ2" s="500"/>
      <c r="JR2" s="500"/>
      <c r="JS2" s="500"/>
      <c r="JT2" s="500"/>
      <c r="JU2" s="500"/>
      <c r="JV2" s="500"/>
      <c r="JW2" s="500"/>
      <c r="JX2" s="500"/>
      <c r="JY2" s="500"/>
      <c r="JZ2" s="500"/>
      <c r="KA2" s="500"/>
      <c r="KB2" s="500"/>
      <c r="KC2" s="500"/>
      <c r="KD2" s="500"/>
      <c r="KE2" s="500"/>
      <c r="KF2" s="500"/>
      <c r="KG2" s="500"/>
      <c r="KH2" s="500"/>
      <c r="KI2" s="500"/>
      <c r="KJ2" s="500"/>
      <c r="KK2" s="500"/>
      <c r="KL2" s="500"/>
      <c r="KM2" s="500"/>
      <c r="KN2" s="500"/>
      <c r="KO2" s="500"/>
      <c r="KP2" s="500"/>
      <c r="KQ2" s="500"/>
      <c r="KR2" s="500"/>
      <c r="KS2" s="500"/>
      <c r="KT2" s="500"/>
      <c r="KU2" s="500"/>
      <c r="KV2" s="500"/>
      <c r="KW2" s="500"/>
      <c r="KX2" s="500"/>
      <c r="KY2" s="500"/>
      <c r="KZ2" s="500"/>
      <c r="LA2" s="500"/>
      <c r="LB2" s="500"/>
      <c r="LC2" s="500"/>
      <c r="LD2" s="500"/>
      <c r="LE2" s="500"/>
      <c r="LF2" s="500"/>
      <c r="LG2" s="500"/>
      <c r="LH2" s="500"/>
      <c r="LI2" s="500"/>
      <c r="LJ2" s="500"/>
      <c r="LK2" s="500"/>
      <c r="LL2" s="500"/>
      <c r="LM2" s="500"/>
      <c r="LN2" s="500"/>
      <c r="LO2" s="500"/>
      <c r="LP2" s="500"/>
      <c r="LQ2" s="500"/>
      <c r="LR2" s="500"/>
      <c r="LS2" s="500"/>
      <c r="LT2" s="500"/>
      <c r="LU2" s="500"/>
      <c r="LV2" s="500"/>
      <c r="LW2" s="500"/>
      <c r="LX2" s="500"/>
      <c r="LY2" s="500"/>
      <c r="LZ2" s="500"/>
      <c r="MA2" s="500"/>
      <c r="MB2" s="500"/>
      <c r="MC2" s="500"/>
      <c r="MD2" s="500"/>
      <c r="ME2" s="500"/>
      <c r="MF2" s="500"/>
      <c r="MG2" s="500"/>
      <c r="MH2" s="500"/>
      <c r="MI2" s="500"/>
      <c r="MJ2" s="500"/>
      <c r="MK2" s="500"/>
      <c r="ML2" s="500"/>
      <c r="MM2" s="500"/>
      <c r="MN2" s="500"/>
      <c r="MO2" s="500"/>
      <c r="MP2" s="500"/>
      <c r="MQ2" s="500"/>
      <c r="MR2" s="500"/>
      <c r="MS2" s="500"/>
      <c r="MT2" s="500"/>
      <c r="MU2" s="500"/>
      <c r="MV2" s="500"/>
      <c r="MW2" s="500"/>
      <c r="MX2" s="500"/>
      <c r="MY2" s="500"/>
      <c r="MZ2" s="500"/>
      <c r="NA2" s="500"/>
      <c r="NB2" s="500"/>
      <c r="NC2" s="500"/>
      <c r="ND2" s="500"/>
      <c r="NE2" s="500"/>
      <c r="NF2" s="500"/>
      <c r="NG2" s="500"/>
      <c r="NH2" s="500"/>
      <c r="NI2" s="500"/>
      <c r="NJ2" s="500"/>
      <c r="NK2" s="500"/>
      <c r="NL2" s="500"/>
      <c r="NM2" s="500"/>
      <c r="NN2" s="500"/>
      <c r="NO2" s="500"/>
      <c r="NP2" s="500"/>
      <c r="NQ2" s="500"/>
      <c r="NR2" s="500"/>
      <c r="NS2" s="500"/>
      <c r="NT2" s="500"/>
      <c r="NU2" s="500"/>
      <c r="NV2" s="500"/>
      <c r="NW2" s="500"/>
      <c r="NX2" s="500"/>
      <c r="NY2" s="500"/>
      <c r="NZ2" s="500"/>
      <c r="OA2" s="500"/>
      <c r="OB2" s="500"/>
      <c r="OC2" s="500"/>
      <c r="OD2" s="500"/>
      <c r="OE2" s="500"/>
      <c r="OF2" s="500"/>
      <c r="OG2" s="500"/>
      <c r="OH2" s="500"/>
      <c r="OI2" s="500"/>
      <c r="OJ2" s="500"/>
      <c r="OK2" s="500"/>
      <c r="OL2" s="500"/>
      <c r="OM2" s="500"/>
      <c r="ON2" s="500"/>
      <c r="OO2" s="500"/>
      <c r="OP2" s="500"/>
      <c r="OQ2" s="500"/>
      <c r="OR2" s="500"/>
      <c r="OS2" s="500"/>
      <c r="OT2" s="500"/>
      <c r="OU2" s="500"/>
      <c r="OV2" s="500"/>
      <c r="OW2" s="500"/>
      <c r="OX2" s="500"/>
      <c r="OY2" s="500"/>
      <c r="OZ2" s="500"/>
      <c r="PA2" s="500"/>
      <c r="PB2" s="500"/>
      <c r="PC2" s="500"/>
      <c r="PD2" s="500"/>
      <c r="PE2" s="500"/>
      <c r="PF2" s="500"/>
      <c r="PG2" s="500"/>
      <c r="PH2" s="500"/>
      <c r="PI2" s="500"/>
      <c r="PJ2" s="500"/>
      <c r="PK2" s="500"/>
      <c r="PL2" s="500"/>
      <c r="PM2" s="500"/>
      <c r="PN2" s="500"/>
      <c r="PO2" s="500"/>
      <c r="PP2" s="500"/>
      <c r="PQ2" s="500"/>
      <c r="PR2" s="500"/>
      <c r="PS2" s="500"/>
      <c r="PT2" s="500"/>
      <c r="PU2" s="500"/>
      <c r="PV2" s="500"/>
      <c r="PW2" s="500"/>
      <c r="PX2" s="500"/>
      <c r="PY2" s="500"/>
      <c r="PZ2" s="500"/>
      <c r="QA2" s="500"/>
      <c r="QB2" s="500"/>
      <c r="QC2" s="500"/>
      <c r="QD2" s="500"/>
      <c r="QE2" s="500"/>
      <c r="QF2" s="500"/>
      <c r="QG2" s="500"/>
      <c r="QH2" s="500"/>
      <c r="QI2" s="500"/>
      <c r="QJ2" s="500"/>
      <c r="QK2" s="500"/>
      <c r="QL2" s="500"/>
      <c r="QM2" s="500"/>
      <c r="QN2" s="500"/>
      <c r="QO2" s="500"/>
      <c r="QP2" s="500"/>
      <c r="QQ2" s="500"/>
      <c r="QR2" s="500"/>
      <c r="QS2" s="500"/>
      <c r="QT2" s="500"/>
      <c r="QU2" s="500"/>
      <c r="QV2" s="500"/>
      <c r="QW2" s="500"/>
      <c r="QX2" s="500"/>
      <c r="QY2" s="500"/>
      <c r="QZ2" s="500"/>
      <c r="RA2" s="500"/>
      <c r="RB2" s="500"/>
      <c r="RC2" s="500"/>
      <c r="RD2" s="500"/>
      <c r="RE2" s="500"/>
      <c r="RF2" s="500"/>
      <c r="RG2" s="500"/>
      <c r="RH2" s="500"/>
      <c r="RI2" s="500"/>
      <c r="RJ2" s="500"/>
      <c r="RK2" s="500"/>
      <c r="RL2" s="500"/>
      <c r="RM2" s="500"/>
      <c r="RN2" s="500"/>
      <c r="RO2" s="500"/>
      <c r="RP2" s="500"/>
      <c r="RQ2" s="500"/>
      <c r="RR2" s="500"/>
      <c r="RS2" s="500"/>
      <c r="RT2" s="500"/>
      <c r="RU2" s="500"/>
      <c r="RV2" s="500"/>
      <c r="RW2" s="500"/>
      <c r="RX2" s="500"/>
      <c r="RY2" s="500"/>
      <c r="RZ2" s="500"/>
      <c r="SA2" s="500"/>
      <c r="SB2" s="500"/>
      <c r="SC2" s="500"/>
      <c r="SD2" s="500"/>
      <c r="SE2" s="500"/>
      <c r="SF2" s="500"/>
      <c r="SG2" s="500"/>
      <c r="SH2" s="500"/>
      <c r="SI2" s="500"/>
      <c r="SJ2" s="500"/>
      <c r="SK2" s="500"/>
    </row>
    <row r="3" spans="1:505" s="506" customFormat="1" ht="41.45" customHeight="1" thickBot="1">
      <c r="A3" s="949"/>
      <c r="B3" s="950"/>
      <c r="C3" s="966"/>
      <c r="D3" s="295" t="s">
        <v>293</v>
      </c>
      <c r="E3" s="296" t="s">
        <v>294</v>
      </c>
      <c r="F3" s="962"/>
      <c r="G3" s="964"/>
      <c r="H3" s="958"/>
      <c r="I3" s="251" t="s">
        <v>282</v>
      </c>
      <c r="J3" s="252" t="s">
        <v>291</v>
      </c>
      <c r="K3" s="303" t="s">
        <v>266</v>
      </c>
      <c r="L3" s="304" t="s">
        <v>45</v>
      </c>
      <c r="M3" s="254" t="s">
        <v>282</v>
      </c>
      <c r="N3" s="252" t="s">
        <v>291</v>
      </c>
      <c r="O3" s="252" t="s">
        <v>266</v>
      </c>
      <c r="P3" s="315" t="s">
        <v>45</v>
      </c>
      <c r="Q3" s="554" t="s">
        <v>282</v>
      </c>
      <c r="R3" s="555" t="s">
        <v>291</v>
      </c>
      <c r="S3" s="551" t="s">
        <v>266</v>
      </c>
      <c r="T3" s="317" t="s">
        <v>45</v>
      </c>
      <c r="U3" s="554" t="s">
        <v>282</v>
      </c>
      <c r="V3" s="555" t="s">
        <v>291</v>
      </c>
      <c r="W3" s="551" t="s">
        <v>266</v>
      </c>
      <c r="X3" s="317" t="s">
        <v>45</v>
      </c>
      <c r="Y3" s="251" t="s">
        <v>282</v>
      </c>
      <c r="Z3" s="252" t="s">
        <v>291</v>
      </c>
      <c r="AA3" s="252" t="s">
        <v>266</v>
      </c>
      <c r="AB3" s="253" t="s">
        <v>45</v>
      </c>
      <c r="AC3" s="496"/>
      <c r="AD3" s="496"/>
      <c r="AE3" s="502"/>
      <c r="AF3" s="503"/>
      <c r="AG3" s="503"/>
      <c r="AH3" s="503"/>
      <c r="AI3" s="504"/>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c r="HV3" s="505"/>
      <c r="HW3" s="505"/>
      <c r="HX3" s="505"/>
      <c r="HY3" s="505"/>
      <c r="HZ3" s="505"/>
      <c r="IA3" s="505"/>
      <c r="IB3" s="505"/>
      <c r="IC3" s="505"/>
      <c r="ID3" s="505"/>
      <c r="IE3" s="505"/>
      <c r="IF3" s="505"/>
      <c r="IG3" s="505"/>
      <c r="IH3" s="505"/>
      <c r="II3" s="505"/>
      <c r="IJ3" s="505"/>
      <c r="IK3" s="505"/>
      <c r="IL3" s="505"/>
      <c r="IM3" s="505"/>
      <c r="IN3" s="505"/>
      <c r="IO3" s="505"/>
      <c r="IP3" s="505"/>
      <c r="IQ3" s="505"/>
      <c r="IR3" s="505"/>
      <c r="IS3" s="505"/>
      <c r="IT3" s="505"/>
      <c r="IU3" s="505"/>
      <c r="IV3" s="505"/>
      <c r="IW3" s="505"/>
      <c r="IX3" s="505"/>
      <c r="IY3" s="505"/>
      <c r="IZ3" s="505"/>
      <c r="JA3" s="505"/>
      <c r="JB3" s="505"/>
      <c r="JC3" s="505"/>
      <c r="JD3" s="505"/>
      <c r="JE3" s="505"/>
      <c r="JF3" s="505"/>
      <c r="JG3" s="505"/>
      <c r="JH3" s="505"/>
      <c r="JI3" s="505"/>
      <c r="JJ3" s="505"/>
      <c r="JK3" s="505"/>
      <c r="JL3" s="505"/>
      <c r="JM3" s="505"/>
      <c r="JN3" s="505"/>
      <c r="JO3" s="505"/>
      <c r="JP3" s="505"/>
      <c r="JQ3" s="505"/>
      <c r="JR3" s="505"/>
      <c r="JS3" s="505"/>
      <c r="JT3" s="505"/>
      <c r="JU3" s="505"/>
      <c r="JV3" s="505"/>
      <c r="JW3" s="505"/>
      <c r="JX3" s="505"/>
      <c r="JY3" s="505"/>
      <c r="JZ3" s="505"/>
      <c r="KA3" s="505"/>
      <c r="KB3" s="505"/>
      <c r="KC3" s="505"/>
      <c r="KD3" s="505"/>
      <c r="KE3" s="505"/>
      <c r="KF3" s="505"/>
      <c r="KG3" s="505"/>
      <c r="KH3" s="505"/>
      <c r="KI3" s="505"/>
      <c r="KJ3" s="505"/>
      <c r="KK3" s="505"/>
      <c r="KL3" s="505"/>
      <c r="KM3" s="505"/>
      <c r="KN3" s="505"/>
      <c r="KO3" s="505"/>
      <c r="KP3" s="505"/>
      <c r="KQ3" s="505"/>
      <c r="KR3" s="505"/>
      <c r="KS3" s="505"/>
      <c r="KT3" s="505"/>
      <c r="KU3" s="505"/>
      <c r="KV3" s="505"/>
      <c r="KW3" s="505"/>
      <c r="KX3" s="505"/>
      <c r="KY3" s="505"/>
      <c r="KZ3" s="505"/>
      <c r="LA3" s="505"/>
      <c r="LB3" s="505"/>
      <c r="LC3" s="505"/>
      <c r="LD3" s="505"/>
      <c r="LE3" s="505"/>
      <c r="LF3" s="505"/>
      <c r="LG3" s="505"/>
      <c r="LH3" s="505"/>
      <c r="LI3" s="505"/>
      <c r="LJ3" s="505"/>
      <c r="LK3" s="505"/>
      <c r="LL3" s="505"/>
      <c r="LM3" s="505"/>
      <c r="LN3" s="505"/>
      <c r="LO3" s="505"/>
      <c r="LP3" s="505"/>
      <c r="LQ3" s="505"/>
      <c r="LR3" s="505"/>
      <c r="LS3" s="505"/>
      <c r="LT3" s="505"/>
      <c r="LU3" s="505"/>
      <c r="LV3" s="505"/>
      <c r="LW3" s="505"/>
      <c r="LX3" s="505"/>
      <c r="LY3" s="505"/>
      <c r="LZ3" s="505"/>
      <c r="MA3" s="505"/>
      <c r="MB3" s="505"/>
      <c r="MC3" s="505"/>
      <c r="MD3" s="505"/>
      <c r="ME3" s="505"/>
      <c r="MF3" s="505"/>
      <c r="MG3" s="505"/>
      <c r="MH3" s="505"/>
      <c r="MI3" s="505"/>
      <c r="MJ3" s="505"/>
      <c r="MK3" s="505"/>
      <c r="ML3" s="505"/>
      <c r="MM3" s="505"/>
      <c r="MN3" s="505"/>
      <c r="MO3" s="505"/>
      <c r="MP3" s="505"/>
      <c r="MQ3" s="505"/>
      <c r="MR3" s="505"/>
      <c r="MS3" s="505"/>
      <c r="MT3" s="505"/>
      <c r="MU3" s="505"/>
      <c r="MV3" s="505"/>
      <c r="MW3" s="505"/>
      <c r="MX3" s="505"/>
      <c r="MY3" s="505"/>
      <c r="MZ3" s="505"/>
      <c r="NA3" s="505"/>
      <c r="NB3" s="505"/>
      <c r="NC3" s="505"/>
      <c r="ND3" s="505"/>
      <c r="NE3" s="505"/>
      <c r="NF3" s="505"/>
      <c r="NG3" s="505"/>
      <c r="NH3" s="505"/>
      <c r="NI3" s="505"/>
      <c r="NJ3" s="505"/>
      <c r="NK3" s="505"/>
      <c r="NL3" s="505"/>
      <c r="NM3" s="505"/>
      <c r="NN3" s="505"/>
      <c r="NO3" s="505"/>
      <c r="NP3" s="505"/>
      <c r="NQ3" s="505"/>
      <c r="NR3" s="505"/>
      <c r="NS3" s="505"/>
      <c r="NT3" s="505"/>
      <c r="NU3" s="505"/>
      <c r="NV3" s="505"/>
      <c r="NW3" s="505"/>
      <c r="NX3" s="505"/>
      <c r="NY3" s="505"/>
      <c r="NZ3" s="505"/>
      <c r="OA3" s="505"/>
      <c r="OB3" s="505"/>
      <c r="OC3" s="505"/>
      <c r="OD3" s="505"/>
      <c r="OE3" s="505"/>
      <c r="OF3" s="505"/>
      <c r="OG3" s="505"/>
      <c r="OH3" s="505"/>
      <c r="OI3" s="505"/>
      <c r="OJ3" s="505"/>
      <c r="OK3" s="505"/>
      <c r="OL3" s="505"/>
      <c r="OM3" s="505"/>
      <c r="ON3" s="505"/>
      <c r="OO3" s="505"/>
      <c r="OP3" s="505"/>
      <c r="OQ3" s="505"/>
      <c r="OR3" s="505"/>
      <c r="OS3" s="505"/>
      <c r="OT3" s="505"/>
      <c r="OU3" s="505"/>
      <c r="OV3" s="505"/>
      <c r="OW3" s="505"/>
      <c r="OX3" s="505"/>
      <c r="OY3" s="505"/>
      <c r="OZ3" s="505"/>
      <c r="PA3" s="505"/>
      <c r="PB3" s="505"/>
      <c r="PC3" s="505"/>
      <c r="PD3" s="505"/>
      <c r="PE3" s="505"/>
      <c r="PF3" s="505"/>
      <c r="PG3" s="505"/>
      <c r="PH3" s="505"/>
      <c r="PI3" s="505"/>
      <c r="PJ3" s="505"/>
      <c r="PK3" s="505"/>
      <c r="PL3" s="505"/>
      <c r="PM3" s="505"/>
      <c r="PN3" s="505"/>
      <c r="PO3" s="505"/>
      <c r="PP3" s="505"/>
      <c r="PQ3" s="505"/>
      <c r="PR3" s="505"/>
      <c r="PS3" s="505"/>
      <c r="PT3" s="505"/>
      <c r="PU3" s="505"/>
      <c r="PV3" s="505"/>
      <c r="PW3" s="505"/>
      <c r="PX3" s="505"/>
      <c r="PY3" s="505"/>
      <c r="PZ3" s="505"/>
      <c r="QA3" s="505"/>
      <c r="QB3" s="505"/>
      <c r="QC3" s="505"/>
      <c r="QD3" s="505"/>
      <c r="QE3" s="505"/>
      <c r="QF3" s="505"/>
      <c r="QG3" s="505"/>
      <c r="QH3" s="505"/>
      <c r="QI3" s="505"/>
      <c r="QJ3" s="505"/>
      <c r="QK3" s="505"/>
      <c r="QL3" s="505"/>
      <c r="QM3" s="505"/>
      <c r="QN3" s="505"/>
      <c r="QO3" s="505"/>
      <c r="QP3" s="505"/>
      <c r="QQ3" s="505"/>
      <c r="QR3" s="505"/>
      <c r="QS3" s="505"/>
      <c r="QT3" s="505"/>
      <c r="QU3" s="505"/>
      <c r="QV3" s="505"/>
      <c r="QW3" s="505"/>
      <c r="QX3" s="505"/>
      <c r="QY3" s="505"/>
      <c r="QZ3" s="505"/>
      <c r="RA3" s="505"/>
      <c r="RB3" s="505"/>
      <c r="RC3" s="505"/>
      <c r="RD3" s="505"/>
      <c r="RE3" s="505"/>
      <c r="RF3" s="505"/>
      <c r="RG3" s="505"/>
      <c r="RH3" s="505"/>
      <c r="RI3" s="505"/>
      <c r="RJ3" s="505"/>
      <c r="RK3" s="505"/>
      <c r="RL3" s="505"/>
      <c r="RM3" s="505"/>
      <c r="RN3" s="505"/>
      <c r="RO3" s="505"/>
      <c r="RP3" s="505"/>
      <c r="RQ3" s="505"/>
      <c r="RR3" s="505"/>
      <c r="RS3" s="505"/>
      <c r="RT3" s="505"/>
      <c r="RU3" s="505"/>
      <c r="RV3" s="505"/>
      <c r="RW3" s="505"/>
      <c r="RX3" s="505"/>
      <c r="RY3" s="505"/>
      <c r="RZ3" s="505"/>
      <c r="SA3" s="505"/>
      <c r="SB3" s="505"/>
      <c r="SC3" s="505"/>
      <c r="SD3" s="505"/>
      <c r="SE3" s="505"/>
      <c r="SF3" s="505"/>
      <c r="SG3" s="505"/>
      <c r="SH3" s="505"/>
      <c r="SI3" s="505"/>
      <c r="SJ3" s="505"/>
      <c r="SK3" s="505"/>
    </row>
    <row r="4" spans="1:505" s="33" customFormat="1" ht="41.45" customHeight="1" collapsed="1" thickBot="1">
      <c r="A4" s="654">
        <v>1</v>
      </c>
      <c r="B4" s="655" t="str">
        <f>'Avanço físico'!A53</f>
        <v>Componente 1: Gestión hacendaria y transparencia fiscal</v>
      </c>
      <c r="C4" s="656"/>
      <c r="D4" s="264">
        <f>MAX(D5,D16,D23,D36,D63)</f>
        <v>43587</v>
      </c>
      <c r="E4" s="265">
        <f>MIN(E5,E16,E23,E36,E63)</f>
        <v>0</v>
      </c>
      <c r="F4" s="325">
        <f>SUM(F5,F16,F23,F36,F63)</f>
        <v>21644468.525656492</v>
      </c>
      <c r="G4" s="657">
        <f t="shared" ref="G4:H4" si="0">SUM(G5,G16,G23,G36,G63)</f>
        <v>530537.48434350709</v>
      </c>
      <c r="H4" s="657">
        <f t="shared" si="0"/>
        <v>22175006.009999998</v>
      </c>
      <c r="I4" s="325">
        <f>SUM(I5,I16,I23,I36,I63)</f>
        <v>2923092.805131299</v>
      </c>
      <c r="J4" s="657">
        <f t="shared" ref="J4:K4" si="1">SUM(J5,J16,J23,J36,J63)</f>
        <v>106107.49686870142</v>
      </c>
      <c r="K4" s="657">
        <f t="shared" si="1"/>
        <v>3029200.3020000001</v>
      </c>
      <c r="L4" s="305">
        <f>K4/$H4</f>
        <v>0.13660426069936385</v>
      </c>
      <c r="M4" s="325">
        <f>SUM(M5,M16,M23,M36,M63)</f>
        <v>5518661.6906969482</v>
      </c>
      <c r="N4" s="657">
        <f t="shared" ref="N4:O4" si="2">SUM(N5,N16,N23,N36,N63)</f>
        <v>159161.24530305213</v>
      </c>
      <c r="O4" s="657">
        <f t="shared" si="2"/>
        <v>5677822.9359999998</v>
      </c>
      <c r="P4" s="658">
        <f>O4/$H4</f>
        <v>0.25604606075143971</v>
      </c>
      <c r="Q4" s="325">
        <f>SUM(Q5,Q16,Q23,Q36,Q63)</f>
        <v>7747048.906828247</v>
      </c>
      <c r="R4" s="657">
        <f t="shared" ref="R4:S4" si="3">SUM(R5,R16,R23,R36,R63)</f>
        <v>265268.74217175355</v>
      </c>
      <c r="S4" s="657">
        <f t="shared" si="3"/>
        <v>8012317.6490000002</v>
      </c>
      <c r="T4" s="318">
        <f>S4/$H4</f>
        <v>0.36132200574767742</v>
      </c>
      <c r="U4" s="325">
        <f>SUM(U5,U16,U23,U36,U63)</f>
        <v>5389687.9859999996</v>
      </c>
      <c r="V4" s="657">
        <f t="shared" ref="V4:W4" si="4">SUM(V5,V16,V23,V36,V63)</f>
        <v>0</v>
      </c>
      <c r="W4" s="657">
        <f t="shared" si="4"/>
        <v>5389687.9859999996</v>
      </c>
      <c r="X4" s="318">
        <f>W4/$H4</f>
        <v>0.24305237994386455</v>
      </c>
      <c r="Y4" s="325">
        <f>SUM(Y5,Y16,Y23,Y36,Y63)</f>
        <v>65977.136999999988</v>
      </c>
      <c r="Z4" s="657">
        <f t="shared" ref="Z4:AA4" si="5">SUM(Z5,Z16,Z23,Z36,Z63)</f>
        <v>0</v>
      </c>
      <c r="AA4" s="657">
        <f t="shared" si="5"/>
        <v>65977.136999999988</v>
      </c>
      <c r="AB4" s="436">
        <f>AA4/$H4</f>
        <v>2.9752928576545624E-3</v>
      </c>
      <c r="AC4" s="462">
        <f>I4+M4+Q4+U4+Y4</f>
        <v>21644468.525656492</v>
      </c>
      <c r="AD4" s="462">
        <f t="shared" ref="AD4:AE19" si="6">J4+N4+R4+V4+Z4</f>
        <v>530537.48434350709</v>
      </c>
      <c r="AE4" s="462">
        <f t="shared" si="6"/>
        <v>22175006.009999998</v>
      </c>
      <c r="AF4" s="463" t="str">
        <f t="shared" ref="AF4:AF68" si="7">IF(AE4=H4,"OK","Checar")</f>
        <v>OK</v>
      </c>
      <c r="AG4" s="464">
        <f t="shared" ref="AG4:AG68" si="8">AB4+X4+T4+P4+L4</f>
        <v>1</v>
      </c>
      <c r="AH4" s="462"/>
      <c r="AI4" s="659"/>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c r="GZ4" s="660"/>
      <c r="HA4" s="660"/>
      <c r="HB4" s="660"/>
      <c r="HC4" s="660"/>
      <c r="HD4" s="660"/>
      <c r="HE4" s="660"/>
      <c r="HF4" s="660"/>
      <c r="HG4" s="660"/>
      <c r="HH4" s="660"/>
      <c r="HI4" s="660"/>
      <c r="HJ4" s="660"/>
      <c r="HK4" s="660"/>
      <c r="HL4" s="660"/>
      <c r="HM4" s="660"/>
      <c r="HN4" s="660"/>
      <c r="HO4" s="660"/>
      <c r="HP4" s="660"/>
      <c r="HQ4" s="660"/>
      <c r="HR4" s="660"/>
      <c r="HS4" s="660"/>
      <c r="HT4" s="660"/>
      <c r="HU4" s="660"/>
      <c r="HV4" s="660"/>
      <c r="HW4" s="660"/>
      <c r="HX4" s="660"/>
      <c r="HY4" s="660"/>
      <c r="HZ4" s="660"/>
      <c r="IA4" s="660"/>
      <c r="IB4" s="660"/>
      <c r="IC4" s="660"/>
      <c r="ID4" s="660"/>
      <c r="IE4" s="660"/>
      <c r="IF4" s="660"/>
      <c r="IG4" s="660"/>
      <c r="IH4" s="660"/>
      <c r="II4" s="660"/>
      <c r="IJ4" s="660"/>
      <c r="IK4" s="660"/>
      <c r="IL4" s="660"/>
      <c r="IM4" s="660"/>
      <c r="IN4" s="660"/>
      <c r="IO4" s="660"/>
      <c r="IP4" s="660"/>
      <c r="IQ4" s="660"/>
      <c r="IR4" s="660"/>
      <c r="IS4" s="660"/>
      <c r="IT4" s="660"/>
      <c r="IU4" s="660"/>
      <c r="IV4" s="660"/>
      <c r="IW4" s="660"/>
      <c r="IX4" s="660"/>
      <c r="IY4" s="660"/>
      <c r="IZ4" s="660"/>
      <c r="JA4" s="660"/>
      <c r="JB4" s="660"/>
      <c r="JC4" s="660"/>
      <c r="JD4" s="660"/>
      <c r="JE4" s="660"/>
      <c r="JF4" s="660"/>
      <c r="JG4" s="660"/>
      <c r="JH4" s="660"/>
      <c r="JI4" s="660"/>
      <c r="JJ4" s="660"/>
      <c r="JK4" s="660"/>
      <c r="JL4" s="660"/>
      <c r="JM4" s="660"/>
      <c r="JN4" s="660"/>
      <c r="JO4" s="660"/>
      <c r="JP4" s="660"/>
      <c r="JQ4" s="660"/>
      <c r="JR4" s="660"/>
      <c r="JS4" s="660"/>
      <c r="JT4" s="660"/>
      <c r="JU4" s="660"/>
      <c r="JV4" s="660"/>
      <c r="JW4" s="660"/>
      <c r="JX4" s="660"/>
      <c r="JY4" s="660"/>
      <c r="JZ4" s="660"/>
      <c r="KA4" s="660"/>
      <c r="KB4" s="660"/>
      <c r="KC4" s="660"/>
      <c r="KD4" s="660"/>
      <c r="KE4" s="660"/>
      <c r="KF4" s="660"/>
      <c r="KG4" s="660"/>
      <c r="KH4" s="660"/>
      <c r="KI4" s="660"/>
      <c r="KJ4" s="660"/>
      <c r="KK4" s="660"/>
      <c r="KL4" s="660"/>
      <c r="KM4" s="660"/>
      <c r="KN4" s="660"/>
      <c r="KO4" s="660"/>
      <c r="KP4" s="660"/>
      <c r="KQ4" s="660"/>
      <c r="KR4" s="660"/>
      <c r="KS4" s="660"/>
      <c r="KT4" s="660"/>
      <c r="KU4" s="660"/>
      <c r="KV4" s="660"/>
      <c r="KW4" s="660"/>
      <c r="KX4" s="660"/>
      <c r="KY4" s="660"/>
      <c r="KZ4" s="660"/>
      <c r="LA4" s="660"/>
      <c r="LB4" s="660"/>
      <c r="LC4" s="660"/>
      <c r="LD4" s="660"/>
      <c r="LE4" s="660"/>
      <c r="LF4" s="660"/>
      <c r="LG4" s="660"/>
      <c r="LH4" s="660"/>
      <c r="LI4" s="660"/>
      <c r="LJ4" s="660"/>
      <c r="LK4" s="660"/>
      <c r="LL4" s="660"/>
      <c r="LM4" s="660"/>
      <c r="LN4" s="660"/>
      <c r="LO4" s="660"/>
      <c r="LP4" s="660"/>
      <c r="LQ4" s="660"/>
      <c r="LR4" s="660"/>
      <c r="LS4" s="660"/>
      <c r="LT4" s="660"/>
      <c r="LU4" s="660"/>
      <c r="LV4" s="660"/>
      <c r="LW4" s="660"/>
      <c r="LX4" s="660"/>
      <c r="LY4" s="660"/>
      <c r="LZ4" s="660"/>
      <c r="MA4" s="660"/>
      <c r="MB4" s="660"/>
      <c r="MC4" s="660"/>
      <c r="MD4" s="660"/>
      <c r="ME4" s="660"/>
      <c r="MF4" s="660"/>
      <c r="MG4" s="660"/>
      <c r="MH4" s="660"/>
      <c r="MI4" s="660"/>
      <c r="MJ4" s="660"/>
      <c r="MK4" s="660"/>
      <c r="ML4" s="660"/>
      <c r="MM4" s="660"/>
      <c r="MN4" s="660"/>
      <c r="MO4" s="660"/>
      <c r="MP4" s="660"/>
      <c r="MQ4" s="660"/>
      <c r="MR4" s="660"/>
      <c r="MS4" s="660"/>
      <c r="MT4" s="660"/>
      <c r="MU4" s="660"/>
      <c r="MV4" s="660"/>
      <c r="MW4" s="660"/>
      <c r="MX4" s="660"/>
      <c r="MY4" s="660"/>
      <c r="MZ4" s="660"/>
      <c r="NA4" s="660"/>
      <c r="NB4" s="660"/>
      <c r="NC4" s="660"/>
      <c r="ND4" s="660"/>
      <c r="NE4" s="660"/>
      <c r="NF4" s="660"/>
      <c r="NG4" s="660"/>
      <c r="NH4" s="660"/>
      <c r="NI4" s="660"/>
      <c r="NJ4" s="660"/>
      <c r="NK4" s="660"/>
      <c r="NL4" s="660"/>
      <c r="NM4" s="660"/>
      <c r="NN4" s="660"/>
      <c r="NO4" s="660"/>
      <c r="NP4" s="660"/>
      <c r="NQ4" s="660"/>
      <c r="NR4" s="660"/>
      <c r="NS4" s="660"/>
      <c r="NT4" s="660"/>
      <c r="NU4" s="660"/>
      <c r="NV4" s="660"/>
      <c r="NW4" s="660"/>
      <c r="NX4" s="660"/>
      <c r="NY4" s="660"/>
      <c r="NZ4" s="660"/>
      <c r="OA4" s="660"/>
      <c r="OB4" s="660"/>
      <c r="OC4" s="660"/>
      <c r="OD4" s="660"/>
      <c r="OE4" s="660"/>
      <c r="OF4" s="660"/>
      <c r="OG4" s="660"/>
      <c r="OH4" s="660"/>
      <c r="OI4" s="660"/>
      <c r="OJ4" s="660"/>
      <c r="OK4" s="660"/>
      <c r="OL4" s="660"/>
      <c r="OM4" s="660"/>
      <c r="ON4" s="660"/>
      <c r="OO4" s="660"/>
      <c r="OP4" s="660"/>
      <c r="OQ4" s="660"/>
      <c r="OR4" s="660"/>
      <c r="OS4" s="660"/>
      <c r="OT4" s="660"/>
      <c r="OU4" s="660"/>
      <c r="OV4" s="660"/>
      <c r="OW4" s="660"/>
      <c r="OX4" s="660"/>
      <c r="OY4" s="660"/>
      <c r="OZ4" s="660"/>
      <c r="PA4" s="660"/>
      <c r="PB4" s="660"/>
      <c r="PC4" s="660"/>
      <c r="PD4" s="660"/>
      <c r="PE4" s="660"/>
      <c r="PF4" s="660"/>
      <c r="PG4" s="660"/>
      <c r="PH4" s="660"/>
      <c r="PI4" s="660"/>
      <c r="PJ4" s="660"/>
      <c r="PK4" s="660"/>
      <c r="PL4" s="660"/>
      <c r="PM4" s="660"/>
      <c r="PN4" s="660"/>
      <c r="PO4" s="660"/>
      <c r="PP4" s="660"/>
      <c r="PQ4" s="660"/>
      <c r="PR4" s="660"/>
      <c r="PS4" s="660"/>
      <c r="PT4" s="660"/>
      <c r="PU4" s="660"/>
      <c r="PV4" s="660"/>
      <c r="PW4" s="660"/>
      <c r="PX4" s="660"/>
      <c r="PY4" s="660"/>
      <c r="PZ4" s="660"/>
      <c r="QA4" s="660"/>
      <c r="QB4" s="660"/>
      <c r="QC4" s="660"/>
      <c r="QD4" s="660"/>
      <c r="QE4" s="660"/>
      <c r="QF4" s="660"/>
      <c r="QG4" s="660"/>
      <c r="QH4" s="660"/>
      <c r="QI4" s="660"/>
      <c r="QJ4" s="660"/>
      <c r="QK4" s="660"/>
      <c r="QL4" s="660"/>
      <c r="QM4" s="660"/>
      <c r="QN4" s="660"/>
      <c r="QO4" s="660"/>
      <c r="QP4" s="660"/>
      <c r="QQ4" s="660"/>
      <c r="QR4" s="660"/>
      <c r="QS4" s="660"/>
      <c r="QT4" s="660"/>
      <c r="QU4" s="660"/>
      <c r="QV4" s="660"/>
      <c r="QW4" s="660"/>
      <c r="QX4" s="660"/>
      <c r="QY4" s="660"/>
      <c r="QZ4" s="660"/>
      <c r="RA4" s="660"/>
      <c r="RB4" s="660"/>
      <c r="RC4" s="660"/>
      <c r="RD4" s="660"/>
      <c r="RE4" s="660"/>
      <c r="RF4" s="660"/>
      <c r="RG4" s="660"/>
      <c r="RH4" s="660"/>
      <c r="RI4" s="660"/>
      <c r="RJ4" s="660"/>
      <c r="RK4" s="660"/>
      <c r="RL4" s="660"/>
      <c r="RM4" s="660"/>
      <c r="RN4" s="660"/>
      <c r="RO4" s="660"/>
      <c r="RP4" s="660"/>
      <c r="RQ4" s="660"/>
      <c r="RR4" s="660"/>
      <c r="RS4" s="660"/>
      <c r="RT4" s="660"/>
      <c r="RU4" s="660"/>
      <c r="RV4" s="660"/>
      <c r="RW4" s="660"/>
      <c r="RX4" s="660"/>
      <c r="RY4" s="660"/>
      <c r="RZ4" s="660"/>
      <c r="SA4" s="660"/>
      <c r="SB4" s="660"/>
      <c r="SC4" s="660"/>
      <c r="SD4" s="660"/>
      <c r="SE4" s="660"/>
      <c r="SF4" s="660"/>
      <c r="SG4" s="660"/>
      <c r="SH4" s="660"/>
      <c r="SI4" s="660"/>
      <c r="SJ4" s="660"/>
      <c r="SK4" s="660"/>
    </row>
    <row r="5" spans="1:505" s="6" customFormat="1" ht="41.45" customHeight="1">
      <c r="A5" s="88" t="str">
        <f>LEFT(B5,3)</f>
        <v>1.1</v>
      </c>
      <c r="B5" s="84" t="str">
        <f>'Avanço físico'!A54</f>
        <v>1.1   Modelo de gobernanza de la gestión fiscal implementado</v>
      </c>
      <c r="C5" s="259" t="s">
        <v>80</v>
      </c>
      <c r="D5" s="266">
        <f>MIN(D6,D10,D14)</f>
        <v>90</v>
      </c>
      <c r="E5" s="267">
        <f>MAX(E6,E10,E14)</f>
        <v>0</v>
      </c>
      <c r="F5" s="330">
        <f t="shared" ref="F5:K5" si="9">SUM(F6,F10,F14)</f>
        <v>703999.99</v>
      </c>
      <c r="G5" s="661">
        <f t="shared" si="9"/>
        <v>0</v>
      </c>
      <c r="H5" s="662">
        <f t="shared" si="9"/>
        <v>703999.99</v>
      </c>
      <c r="I5" s="330">
        <f t="shared" si="9"/>
        <v>68457.140000000014</v>
      </c>
      <c r="J5" s="661">
        <f t="shared" si="9"/>
        <v>0</v>
      </c>
      <c r="K5" s="662">
        <f t="shared" si="9"/>
        <v>68457.140000000014</v>
      </c>
      <c r="L5" s="306">
        <f>K5/$H5</f>
        <v>9.724025706307185E-2</v>
      </c>
      <c r="M5" s="330">
        <f>SUM(M6,M10,M14)</f>
        <v>300285.71000000002</v>
      </c>
      <c r="N5" s="661">
        <f>SUM(N6,N10,N14)</f>
        <v>0</v>
      </c>
      <c r="O5" s="662">
        <f>SUM(O6,O10,O14)</f>
        <v>300285.71000000002</v>
      </c>
      <c r="P5" s="663">
        <f>O5/$H5</f>
        <v>0.4265422077633837</v>
      </c>
      <c r="Q5" s="330">
        <f>SUM(Q6,Q10,Q14)</f>
        <v>335257.13999999996</v>
      </c>
      <c r="R5" s="661">
        <f>SUM(R6,R10,R14)</f>
        <v>0</v>
      </c>
      <c r="S5" s="662">
        <f>SUM(S6,S10,S14)</f>
        <v>335257.13999999996</v>
      </c>
      <c r="T5" s="319">
        <f>S5/$H5</f>
        <v>0.47621753517354448</v>
      </c>
      <c r="U5" s="330">
        <f>SUM(U6,U10,U14)</f>
        <v>0</v>
      </c>
      <c r="V5" s="661">
        <f>SUM(V6,V10,V14)</f>
        <v>0</v>
      </c>
      <c r="W5" s="662">
        <f>SUM(W6,W10,W14)</f>
        <v>0</v>
      </c>
      <c r="X5" s="306">
        <f>W5/$H5</f>
        <v>0</v>
      </c>
      <c r="Y5" s="330">
        <f>Y6+Y10</f>
        <v>0</v>
      </c>
      <c r="Z5" s="661">
        <f>Z6+Z10</f>
        <v>0</v>
      </c>
      <c r="AA5" s="662">
        <f>AA6+AA10</f>
        <v>0</v>
      </c>
      <c r="AB5" s="306">
        <f>AA5/$H5</f>
        <v>0</v>
      </c>
      <c r="AC5" s="462">
        <f>I5+M5+Q5+U5+Y5</f>
        <v>703999.99</v>
      </c>
      <c r="AD5" s="462">
        <f>J5+N5+R5+V5+Z5</f>
        <v>0</v>
      </c>
      <c r="AE5" s="462">
        <f t="shared" si="6"/>
        <v>703999.99</v>
      </c>
      <c r="AF5" s="463" t="str">
        <f t="shared" si="7"/>
        <v>OK</v>
      </c>
      <c r="AG5" s="464">
        <f t="shared" si="8"/>
        <v>1</v>
      </c>
      <c r="AH5" s="462"/>
      <c r="AI5" s="291"/>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row>
    <row r="6" spans="1:505" s="6" customFormat="1" ht="41.45" customHeight="1">
      <c r="A6" s="89" t="str">
        <f>LEFT(B6,5)</f>
        <v>1.1.1</v>
      </c>
      <c r="B6" s="82" t="str">
        <f>'Avanço físico'!A55</f>
        <v>1.1.1 Planejamento estratégico da SEFAZ implantado</v>
      </c>
      <c r="C6" s="257"/>
      <c r="D6" s="268">
        <f>MIN(D7:D9)</f>
        <v>90</v>
      </c>
      <c r="E6" s="269">
        <f>MAX(E7:E9)</f>
        <v>0</v>
      </c>
      <c r="F6" s="326">
        <f>SUM(F7:F9)</f>
        <v>128571.42000000001</v>
      </c>
      <c r="G6" s="664">
        <f>SUM(G7:G9)</f>
        <v>0</v>
      </c>
      <c r="H6" s="665">
        <f>F6+G6</f>
        <v>128571.42000000001</v>
      </c>
      <c r="I6" s="326">
        <f>SUM(I7:I9)</f>
        <v>46171.426000000007</v>
      </c>
      <c r="J6" s="664">
        <f>SUM(J7:J9)</f>
        <v>0</v>
      </c>
      <c r="K6" s="665">
        <f>I6+J6</f>
        <v>46171.426000000007</v>
      </c>
      <c r="L6" s="307">
        <f>K6/$H6</f>
        <v>0.35911111505185211</v>
      </c>
      <c r="M6" s="326">
        <f>SUM(M7:M9)</f>
        <v>81257.13900000001</v>
      </c>
      <c r="N6" s="664">
        <f>SUM(N7:N9)</f>
        <v>0</v>
      </c>
      <c r="O6" s="665">
        <f>M6+N6</f>
        <v>81257.13900000001</v>
      </c>
      <c r="P6" s="666">
        <f>O6/$H6</f>
        <v>0.63200001213333412</v>
      </c>
      <c r="Q6" s="326">
        <f>SUM(Q7:Q9)</f>
        <v>1142.855</v>
      </c>
      <c r="R6" s="664">
        <f>SUM(R7:R9)</f>
        <v>0</v>
      </c>
      <c r="S6" s="665">
        <f>Q6+R6</f>
        <v>1142.855</v>
      </c>
      <c r="T6" s="307">
        <f>S6/$H6</f>
        <v>8.8888728148137433E-3</v>
      </c>
      <c r="U6" s="326">
        <f>SUM(U7:U9)</f>
        <v>0</v>
      </c>
      <c r="V6" s="664">
        <f>SUM(V7:V9)</f>
        <v>0</v>
      </c>
      <c r="W6" s="665">
        <f>U6+V6</f>
        <v>0</v>
      </c>
      <c r="X6" s="307">
        <f>W6/$H6</f>
        <v>0</v>
      </c>
      <c r="Y6" s="326">
        <f>SUM(Y7:Y9)</f>
        <v>0</v>
      </c>
      <c r="Z6" s="664">
        <f>SUM(Z7:Z9)</f>
        <v>0</v>
      </c>
      <c r="AA6" s="665">
        <f>Y6+Z6</f>
        <v>0</v>
      </c>
      <c r="AB6" s="307">
        <f>AA6/$H6</f>
        <v>0</v>
      </c>
      <c r="AC6" s="462">
        <f t="shared" ref="AC6:AE96" si="10">I6+M6+Q6+U6+Y6</f>
        <v>128571.42000000001</v>
      </c>
      <c r="AD6" s="462">
        <f t="shared" si="10"/>
        <v>0</v>
      </c>
      <c r="AE6" s="462">
        <f t="shared" si="6"/>
        <v>128571.42000000001</v>
      </c>
      <c r="AF6" s="463" t="str">
        <f t="shared" si="7"/>
        <v>OK</v>
      </c>
      <c r="AG6" s="464">
        <f t="shared" si="8"/>
        <v>1</v>
      </c>
      <c r="AH6" s="462"/>
      <c r="AI6" s="291"/>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row>
    <row r="7" spans="1:505" s="6" customFormat="1" ht="41.45" customHeight="1">
      <c r="A7" s="90" t="s">
        <v>295</v>
      </c>
      <c r="B7" s="86" t="str">
        <f>VLOOKUP(A7,'Matriz de Aquisições'!D:E,2,FALSE)</f>
        <v>Seleção e Contratação de Consultoria para elaboração e implementação de Plano Estratégico da SEFIN, incluindo  Escritório de Processos e Projetos</v>
      </c>
      <c r="C7" s="258"/>
      <c r="D7" s="270">
        <f>VLOOKUP($A7,'Matriz de Aquisições'!$D:$M,9,FALSE)</f>
        <v>43646</v>
      </c>
      <c r="E7" s="271">
        <f>VLOOKUP($A7,'Matriz de Aquisições'!$D:$M,10,FALSE)</f>
        <v>0</v>
      </c>
      <c r="F7" s="327">
        <f>VLOOKUP($A7,'Matriz de Aquisições'!$D:$G,4,FALSE)*VLOOKUP('PEP Av. Fin.'!$A7,'Matriz de Aquisições'!$D:$H,5,FALSE)</f>
        <v>114285.71</v>
      </c>
      <c r="G7" s="667">
        <f>VLOOKUP($A7,'Matriz de Aquisições'!$D:$G,4,FALSE)*VLOOKUP('PEP Av. Fin.'!$A7,'Matriz de Aquisições'!$D:$I,6,FALSE)</f>
        <v>0</v>
      </c>
      <c r="H7" s="328">
        <f>F7+G7</f>
        <v>114285.71</v>
      </c>
      <c r="I7" s="87">
        <f t="shared" ref="I7:I9" si="11">F7*L7</f>
        <v>45714.284000000007</v>
      </c>
      <c r="J7" s="668">
        <f t="shared" ref="J7:J9" si="12">G7*L7</f>
        <v>0</v>
      </c>
      <c r="K7" s="669">
        <f t="shared" ref="K7:K9" si="13">I7+J7</f>
        <v>45714.284000000007</v>
      </c>
      <c r="L7" s="308">
        <v>0.4</v>
      </c>
      <c r="M7" s="342">
        <f>$F7*$P$7</f>
        <v>68571.426000000007</v>
      </c>
      <c r="N7" s="670">
        <f>$G7*$P$7</f>
        <v>0</v>
      </c>
      <c r="O7" s="343">
        <f>M7+N7</f>
        <v>68571.426000000007</v>
      </c>
      <c r="P7" s="671">
        <v>0.6</v>
      </c>
      <c r="Q7" s="342"/>
      <c r="R7" s="670"/>
      <c r="S7" s="343"/>
      <c r="T7" s="308"/>
      <c r="U7" s="342"/>
      <c r="V7" s="670"/>
      <c r="W7" s="343"/>
      <c r="X7" s="308"/>
      <c r="Y7" s="342"/>
      <c r="Z7" s="670"/>
      <c r="AA7" s="343"/>
      <c r="AB7" s="308"/>
      <c r="AC7" s="462">
        <f t="shared" si="10"/>
        <v>114285.71000000002</v>
      </c>
      <c r="AD7" s="462">
        <f t="shared" si="10"/>
        <v>0</v>
      </c>
      <c r="AE7" s="462">
        <f t="shared" si="6"/>
        <v>114285.71000000002</v>
      </c>
      <c r="AF7" s="463" t="str">
        <f t="shared" si="7"/>
        <v>OK</v>
      </c>
      <c r="AG7" s="464">
        <f t="shared" si="8"/>
        <v>1</v>
      </c>
      <c r="AH7" s="462"/>
      <c r="AI7" s="291"/>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row>
    <row r="8" spans="1:505" s="6" customFormat="1" ht="41.45" customHeight="1">
      <c r="A8" s="90" t="s">
        <v>296</v>
      </c>
      <c r="B8" s="86" t="str">
        <f>VLOOKUP(A8,'Matriz de Aquisições'!D:E,2,FALSE)</f>
        <v>Visita técnica Planejamento Estratégico</v>
      </c>
      <c r="C8" s="258"/>
      <c r="D8" s="270">
        <f>VLOOKUP($A8,'Matriz de Aquisições'!$D:$M,9,FALSE)</f>
        <v>90</v>
      </c>
      <c r="E8" s="271">
        <f>VLOOKUP($A8,'Matriz de Aquisições'!$D:$M,10,FALSE)</f>
        <v>0</v>
      </c>
      <c r="F8" s="327">
        <f>VLOOKUP($A8,'Matriz de Aquisições'!$D:$G,4,FALSE)*VLOOKUP('PEP Av. Fin.'!$A8,'Matriz de Aquisições'!$D:$H,5,FALSE)</f>
        <v>2285.71</v>
      </c>
      <c r="G8" s="667">
        <f>VLOOKUP($A8,'Matriz de Aquisições'!$D:$G,4,FALSE)*VLOOKUP('PEP Av. Fin.'!$A8,'Matriz de Aquisições'!$D:$I,6,FALSE)</f>
        <v>0</v>
      </c>
      <c r="H8" s="328">
        <f>F8+G8</f>
        <v>2285.71</v>
      </c>
      <c r="I8" s="87">
        <f t="shared" si="11"/>
        <v>457.14200000000005</v>
      </c>
      <c r="J8" s="668">
        <f t="shared" si="12"/>
        <v>0</v>
      </c>
      <c r="K8" s="669">
        <f t="shared" si="13"/>
        <v>457.14200000000005</v>
      </c>
      <c r="L8" s="308">
        <v>0.2</v>
      </c>
      <c r="M8" s="342">
        <f>$F8*$P$8</f>
        <v>685.71299999999997</v>
      </c>
      <c r="N8" s="670">
        <f>$G8*$P$8</f>
        <v>0</v>
      </c>
      <c r="O8" s="343">
        <f>M8+N8</f>
        <v>685.71299999999997</v>
      </c>
      <c r="P8" s="671">
        <v>0.3</v>
      </c>
      <c r="Q8" s="342">
        <f>$F8*$T$8</f>
        <v>1142.855</v>
      </c>
      <c r="R8" s="670">
        <f>$G8*$T$8</f>
        <v>0</v>
      </c>
      <c r="S8" s="343">
        <f t="shared" ref="S8:S9" si="14">Q8+R8</f>
        <v>1142.855</v>
      </c>
      <c r="T8" s="308">
        <v>0.5</v>
      </c>
      <c r="U8" s="342"/>
      <c r="V8" s="670"/>
      <c r="W8" s="343"/>
      <c r="X8" s="308">
        <v>0</v>
      </c>
      <c r="Y8" s="342"/>
      <c r="Z8" s="670"/>
      <c r="AA8" s="343"/>
      <c r="AB8" s="308"/>
      <c r="AC8" s="462">
        <f t="shared" si="10"/>
        <v>2285.71</v>
      </c>
      <c r="AD8" s="462">
        <f t="shared" si="10"/>
        <v>0</v>
      </c>
      <c r="AE8" s="462">
        <f t="shared" si="6"/>
        <v>2285.71</v>
      </c>
      <c r="AF8" s="463" t="str">
        <f t="shared" si="7"/>
        <v>OK</v>
      </c>
      <c r="AG8" s="464">
        <f t="shared" si="8"/>
        <v>1</v>
      </c>
      <c r="AH8" s="462"/>
      <c r="AI8" s="291"/>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row>
    <row r="9" spans="1:505" s="6" customFormat="1" ht="41.45" customHeight="1">
      <c r="A9" s="90" t="s">
        <v>297</v>
      </c>
      <c r="B9" s="86" t="str">
        <f>VLOOKUP(A9,'Matriz de Aquisições'!D:E,2,FALSE)</f>
        <v>Capacitação em Indicadores e avaliação de resultados</v>
      </c>
      <c r="C9" s="258"/>
      <c r="D9" s="270">
        <f>VLOOKUP($A9,'Matriz de Aquisições'!$D:$M,9,FALSE)</f>
        <v>43952</v>
      </c>
      <c r="E9" s="271">
        <f>VLOOKUP($A9,'Matriz de Aquisições'!$D:$M,10,FALSE)</f>
        <v>0</v>
      </c>
      <c r="F9" s="327">
        <f>VLOOKUP($A9,'Matriz de Aquisições'!$D:$G,4,FALSE)*VLOOKUP('PEP Av. Fin.'!$A9,'Matriz de Aquisições'!$D:$H,5,FALSE)</f>
        <v>12000</v>
      </c>
      <c r="G9" s="667">
        <f>VLOOKUP($A9,'Matriz de Aquisições'!$D:$G,4,FALSE)*VLOOKUP('PEP Av. Fin.'!$A9,'Matriz de Aquisições'!$D:$I,6,FALSE)</f>
        <v>0</v>
      </c>
      <c r="H9" s="328">
        <f t="shared" ref="H9:H35" si="15">F9+G9</f>
        <v>12000</v>
      </c>
      <c r="I9" s="87">
        <f t="shared" si="11"/>
        <v>0</v>
      </c>
      <c r="J9" s="668">
        <f t="shared" si="12"/>
        <v>0</v>
      </c>
      <c r="K9" s="669">
        <f t="shared" si="13"/>
        <v>0</v>
      </c>
      <c r="L9" s="308">
        <v>0</v>
      </c>
      <c r="M9" s="342">
        <f>$F9*$P$9</f>
        <v>12000</v>
      </c>
      <c r="N9" s="670">
        <f>$G9*$P$9</f>
        <v>0</v>
      </c>
      <c r="O9" s="343">
        <f t="shared" ref="O9" si="16">M9+N9</f>
        <v>12000</v>
      </c>
      <c r="P9" s="671">
        <v>1</v>
      </c>
      <c r="Q9" s="342">
        <f>$F9*$T$9</f>
        <v>0</v>
      </c>
      <c r="R9" s="670">
        <f>$G9*$T$9</f>
        <v>0</v>
      </c>
      <c r="S9" s="343">
        <f t="shared" si="14"/>
        <v>0</v>
      </c>
      <c r="T9" s="308">
        <v>0</v>
      </c>
      <c r="U9" s="342">
        <f>$F9*$X$9</f>
        <v>0</v>
      </c>
      <c r="V9" s="670">
        <f t="shared" ref="V9" si="17">$G9*$P$8</f>
        <v>0</v>
      </c>
      <c r="W9" s="343">
        <f t="shared" ref="W9:W13" si="18">U9+V9</f>
        <v>0</v>
      </c>
      <c r="X9" s="671">
        <v>0</v>
      </c>
      <c r="Y9" s="342"/>
      <c r="Z9" s="670"/>
      <c r="AA9" s="343"/>
      <c r="AB9" s="308"/>
      <c r="AC9" s="462">
        <f t="shared" si="10"/>
        <v>12000</v>
      </c>
      <c r="AD9" s="462">
        <f t="shared" si="10"/>
        <v>0</v>
      </c>
      <c r="AE9" s="462">
        <f t="shared" si="6"/>
        <v>12000</v>
      </c>
      <c r="AF9" s="463" t="str">
        <f t="shared" si="7"/>
        <v>OK</v>
      </c>
      <c r="AG9" s="464">
        <f t="shared" si="8"/>
        <v>1</v>
      </c>
      <c r="AH9" s="462"/>
      <c r="AI9" s="291"/>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row>
    <row r="10" spans="1:505" s="6" customFormat="1" ht="41.45" customHeight="1">
      <c r="A10" s="89" t="str">
        <f>LEFT(B10,5)</f>
        <v>1.1.2</v>
      </c>
      <c r="B10" s="82" t="str">
        <f>'Avanço físico'!A56</f>
        <v>1.1.2 Escritório de Projetos implantado</v>
      </c>
      <c r="C10" s="257"/>
      <c r="D10" s="268">
        <f>MIN(D11:D13)</f>
        <v>43646</v>
      </c>
      <c r="E10" s="269">
        <f>MAX(E11:E13)</f>
        <v>0</v>
      </c>
      <c r="F10" s="326">
        <f>SUM(F11:F13)</f>
        <v>551428.56999999995</v>
      </c>
      <c r="G10" s="672">
        <f t="shared" ref="G10" si="19">SUM(G11)</f>
        <v>0</v>
      </c>
      <c r="H10" s="329">
        <f t="shared" si="15"/>
        <v>551428.56999999995</v>
      </c>
      <c r="I10" s="326">
        <f>SUM(I11:I13)</f>
        <v>22285.714000000004</v>
      </c>
      <c r="J10" s="664">
        <f>SUM(J11:J13)</f>
        <v>0</v>
      </c>
      <c r="K10" s="665">
        <f>I10+J10</f>
        <v>22285.714000000004</v>
      </c>
      <c r="L10" s="307">
        <f>K10/$H10</f>
        <v>4.0414507358586815E-2</v>
      </c>
      <c r="M10" s="341">
        <f>SUM(M11:M13)</f>
        <v>209428.571</v>
      </c>
      <c r="N10" s="673">
        <f t="shared" ref="N10" si="20">SUM(N11)</f>
        <v>0</v>
      </c>
      <c r="O10" s="344">
        <f>M10+N10</f>
        <v>209428.571</v>
      </c>
      <c r="P10" s="666">
        <f>O10/$H10</f>
        <v>0.37979274632070664</v>
      </c>
      <c r="Q10" s="341">
        <f>SUM(Q11:Q13)</f>
        <v>319714.28499999997</v>
      </c>
      <c r="R10" s="673">
        <f t="shared" ref="R10" si="21">SUM(R11)</f>
        <v>0</v>
      </c>
      <c r="S10" s="344">
        <f>Q10+R10</f>
        <v>319714.28499999997</v>
      </c>
      <c r="T10" s="307">
        <f>S10/$H10</f>
        <v>0.57979274632070665</v>
      </c>
      <c r="U10" s="341">
        <f>SUM(U11:U13)</f>
        <v>0</v>
      </c>
      <c r="V10" s="673">
        <f t="shared" ref="V10" si="22">SUM(V11)</f>
        <v>0</v>
      </c>
      <c r="W10" s="344">
        <f t="shared" si="18"/>
        <v>0</v>
      </c>
      <c r="X10" s="322">
        <f>W10/$H10</f>
        <v>0</v>
      </c>
      <c r="Y10" s="341">
        <f>SUM(Y11:Y13)</f>
        <v>0</v>
      </c>
      <c r="Z10" s="673">
        <f t="shared" ref="Z10" si="23">SUM(Z11)</f>
        <v>0</v>
      </c>
      <c r="AA10" s="344">
        <f t="shared" ref="AA10:AA13" si="24">Y10+Z10</f>
        <v>0</v>
      </c>
      <c r="AB10" s="307">
        <f>AA10/$H10</f>
        <v>0</v>
      </c>
      <c r="AC10" s="462">
        <f t="shared" si="10"/>
        <v>551428.56999999995</v>
      </c>
      <c r="AD10" s="462">
        <f t="shared" si="10"/>
        <v>0</v>
      </c>
      <c r="AE10" s="462">
        <f t="shared" si="6"/>
        <v>551428.56999999995</v>
      </c>
      <c r="AF10" s="463" t="str">
        <f t="shared" si="7"/>
        <v>OK</v>
      </c>
      <c r="AG10" s="464">
        <f t="shared" si="8"/>
        <v>1.0000000000000002</v>
      </c>
      <c r="AH10" s="462"/>
      <c r="AI10" s="291"/>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row>
    <row r="11" spans="1:505" s="6" customFormat="1" ht="41.45" customHeight="1">
      <c r="A11" s="90" t="s">
        <v>298</v>
      </c>
      <c r="B11" s="86" t="str">
        <f>VLOOKUP(A11,'Matriz de Aquisições'!D:E,2,FALSE)</f>
        <v>Seleção e Contratação de Consultoria para elaboração e implementação de Plano Estratégico da SEFIN, incluindo  Escritório de Processos e Projetos</v>
      </c>
      <c r="C11" s="258"/>
      <c r="D11" s="270">
        <f>VLOOKUP($A11,'Matriz de Aquisições'!$D:$M,9,FALSE)</f>
        <v>43646</v>
      </c>
      <c r="E11" s="271">
        <f>VLOOKUP($A11,'Matriz de Aquisições'!$D:$M,10,FALSE)</f>
        <v>0</v>
      </c>
      <c r="F11" s="327">
        <f>VLOOKUP($A11,'Matriz de Aquisições'!$D:$G,4,FALSE)*VLOOKUP('PEP Av. Fin.'!$A11,'Matriz de Aquisições'!$D:$H,5,FALSE)</f>
        <v>111428.57</v>
      </c>
      <c r="G11" s="667">
        <f>VLOOKUP($A11,'Matriz de Aquisições'!$D:$G,4,FALSE)*VLOOKUP('PEP Av. Fin.'!$A11,'Matriz de Aquisições'!$D:$I,6,FALSE)</f>
        <v>0</v>
      </c>
      <c r="H11" s="328">
        <f t="shared" si="15"/>
        <v>111428.57</v>
      </c>
      <c r="I11" s="87">
        <f t="shared" ref="I11:I13" si="25">F11*L11</f>
        <v>22285.714000000004</v>
      </c>
      <c r="J11" s="668">
        <f t="shared" ref="J11:J13" si="26">G11*L11</f>
        <v>0</v>
      </c>
      <c r="K11" s="669">
        <f t="shared" ref="K11:K13" si="27">I11+J11</f>
        <v>22285.714000000004</v>
      </c>
      <c r="L11" s="308">
        <v>0.2</v>
      </c>
      <c r="M11" s="342">
        <f>$F11*P11</f>
        <v>33428.571000000004</v>
      </c>
      <c r="N11" s="670">
        <f>$G11*P11</f>
        <v>0</v>
      </c>
      <c r="O11" s="343">
        <f>M11+N11</f>
        <v>33428.571000000004</v>
      </c>
      <c r="P11" s="671">
        <v>0.3</v>
      </c>
      <c r="Q11" s="342">
        <f t="shared" ref="Q11:Q13" si="28">$F11*T11</f>
        <v>55714.285000000003</v>
      </c>
      <c r="R11" s="670">
        <f t="shared" ref="R11:R13" si="29">$G11*T11</f>
        <v>0</v>
      </c>
      <c r="S11" s="343">
        <f t="shared" ref="S11:S13" si="30">Q11+R11</f>
        <v>55714.285000000003</v>
      </c>
      <c r="T11" s="308">
        <v>0.5</v>
      </c>
      <c r="U11" s="342">
        <f t="shared" ref="U11:U13" si="31">$F11*X11</f>
        <v>0</v>
      </c>
      <c r="V11" s="670">
        <f t="shared" ref="V11:V13" si="32">$G11*X11</f>
        <v>0</v>
      </c>
      <c r="W11" s="343">
        <f t="shared" si="18"/>
        <v>0</v>
      </c>
      <c r="X11" s="308"/>
      <c r="Y11" s="342">
        <f t="shared" ref="Y11:Y13" si="33">$F11*AB11</f>
        <v>0</v>
      </c>
      <c r="Z11" s="670">
        <f t="shared" ref="Z11:Z13" si="34">$G11*AB11</f>
        <v>0</v>
      </c>
      <c r="AA11" s="343">
        <f t="shared" si="24"/>
        <v>0</v>
      </c>
      <c r="AB11" s="308"/>
      <c r="AC11" s="462">
        <f t="shared" si="10"/>
        <v>111428.57</v>
      </c>
      <c r="AD11" s="462">
        <f t="shared" si="10"/>
        <v>0</v>
      </c>
      <c r="AE11" s="462">
        <f t="shared" si="6"/>
        <v>111428.57</v>
      </c>
      <c r="AF11" s="463" t="str">
        <f t="shared" si="7"/>
        <v>OK</v>
      </c>
      <c r="AG11" s="464">
        <f t="shared" si="8"/>
        <v>1</v>
      </c>
      <c r="AH11" s="462"/>
      <c r="AI11" s="291"/>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row>
    <row r="12" spans="1:505" s="6" customFormat="1" ht="41.45" customHeight="1">
      <c r="A12" s="90" t="s">
        <v>299</v>
      </c>
      <c r="B12" s="86" t="str">
        <f>VLOOKUP(A12,'Matriz de Aquisições'!D:E,2,FALSE)</f>
        <v>Sistema integrado de gestão de planejamento estrategico, acompanhamento de procesos e projetos.</v>
      </c>
      <c r="C12" s="258"/>
      <c r="D12" s="270">
        <f>VLOOKUP($A12,'Matriz de Aquisições'!$D:$M,9,FALSE)</f>
        <v>43952</v>
      </c>
      <c r="E12" s="271">
        <f>VLOOKUP($A12,'Matriz de Aquisições'!$D:$M,10,FALSE)</f>
        <v>0</v>
      </c>
      <c r="F12" s="327">
        <f>VLOOKUP($A12,'Matriz de Aquisições'!$D:$G,4,FALSE)*VLOOKUP('PEP Av. Fin.'!$A12,'Matriz de Aquisições'!$D:$H,5,FALSE)</f>
        <v>428571.43</v>
      </c>
      <c r="G12" s="667">
        <f>VLOOKUP($A12,'Matriz de Aquisições'!$D:$G,4,FALSE)*VLOOKUP('PEP Av. Fin.'!$A12,'Matriz de Aquisições'!$D:$I,6,FALSE)</f>
        <v>0</v>
      </c>
      <c r="H12" s="328">
        <f t="shared" si="15"/>
        <v>428571.43</v>
      </c>
      <c r="I12" s="87">
        <f t="shared" si="25"/>
        <v>0</v>
      </c>
      <c r="J12" s="668">
        <f t="shared" si="26"/>
        <v>0</v>
      </c>
      <c r="K12" s="669">
        <f t="shared" si="27"/>
        <v>0</v>
      </c>
      <c r="L12" s="308">
        <v>0</v>
      </c>
      <c r="M12" s="342">
        <f>$F12*P12</f>
        <v>171428.57200000001</v>
      </c>
      <c r="N12" s="670">
        <f t="shared" ref="N12:N13" si="35">$G12*P12</f>
        <v>0</v>
      </c>
      <c r="O12" s="343">
        <f t="shared" ref="O12:O13" si="36">M12+N12</f>
        <v>171428.57200000001</v>
      </c>
      <c r="P12" s="671">
        <v>0.4</v>
      </c>
      <c r="Q12" s="342">
        <f t="shared" si="28"/>
        <v>257142.85799999998</v>
      </c>
      <c r="R12" s="670">
        <f t="shared" si="29"/>
        <v>0</v>
      </c>
      <c r="S12" s="343">
        <f t="shared" si="30"/>
        <v>257142.85799999998</v>
      </c>
      <c r="T12" s="308">
        <v>0.6</v>
      </c>
      <c r="U12" s="342">
        <f t="shared" si="31"/>
        <v>0</v>
      </c>
      <c r="V12" s="670">
        <f t="shared" si="32"/>
        <v>0</v>
      </c>
      <c r="W12" s="343">
        <f t="shared" si="18"/>
        <v>0</v>
      </c>
      <c r="X12" s="308">
        <v>0</v>
      </c>
      <c r="Y12" s="342">
        <f t="shared" si="33"/>
        <v>0</v>
      </c>
      <c r="Z12" s="670">
        <f t="shared" si="34"/>
        <v>0</v>
      </c>
      <c r="AA12" s="343">
        <f t="shared" si="24"/>
        <v>0</v>
      </c>
      <c r="AB12" s="308"/>
      <c r="AC12" s="462">
        <f t="shared" si="10"/>
        <v>428571.43</v>
      </c>
      <c r="AD12" s="462">
        <f t="shared" si="10"/>
        <v>0</v>
      </c>
      <c r="AE12" s="462">
        <f t="shared" si="6"/>
        <v>428571.43</v>
      </c>
      <c r="AF12" s="463" t="str">
        <f t="shared" si="7"/>
        <v>OK</v>
      </c>
      <c r="AG12" s="464">
        <f t="shared" si="8"/>
        <v>1</v>
      </c>
      <c r="AH12" s="462"/>
      <c r="AI12" s="291"/>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row>
    <row r="13" spans="1:505" s="6" customFormat="1" ht="41.45" customHeight="1">
      <c r="A13" s="90" t="s">
        <v>300</v>
      </c>
      <c r="B13" s="86" t="str">
        <f>VLOOKUP(A13,'Matriz de Aquisições'!D:E,2,FALSE)</f>
        <v>Certificação em gestão de projetos</v>
      </c>
      <c r="C13" s="258"/>
      <c r="D13" s="270">
        <f>VLOOKUP($A13,'Matriz de Aquisições'!$D:$M,9,FALSE)</f>
        <v>43952</v>
      </c>
      <c r="E13" s="271">
        <f>VLOOKUP($A13,'Matriz de Aquisições'!$D:$M,10,FALSE)</f>
        <v>0</v>
      </c>
      <c r="F13" s="327">
        <f>VLOOKUP($A13,'Matriz de Aquisições'!$D:$G,4,FALSE)*VLOOKUP('PEP Av. Fin.'!$A13,'Matriz de Aquisições'!$D:$H,5,FALSE)</f>
        <v>11428.57</v>
      </c>
      <c r="G13" s="667">
        <f>VLOOKUP($A13,'Matriz de Aquisições'!$D:$G,4,FALSE)*VLOOKUP('PEP Av. Fin.'!$A13,'Matriz de Aquisições'!$D:$I,6,FALSE)</f>
        <v>0</v>
      </c>
      <c r="H13" s="328">
        <f t="shared" si="15"/>
        <v>11428.57</v>
      </c>
      <c r="I13" s="87">
        <f t="shared" si="25"/>
        <v>0</v>
      </c>
      <c r="J13" s="668">
        <f t="shared" si="26"/>
        <v>0</v>
      </c>
      <c r="K13" s="669">
        <f t="shared" si="27"/>
        <v>0</v>
      </c>
      <c r="L13" s="308">
        <v>0</v>
      </c>
      <c r="M13" s="342">
        <f t="shared" ref="M13" si="37">$F13*P13</f>
        <v>4571.4279999999999</v>
      </c>
      <c r="N13" s="670">
        <f t="shared" si="35"/>
        <v>0</v>
      </c>
      <c r="O13" s="343">
        <f t="shared" si="36"/>
        <v>4571.4279999999999</v>
      </c>
      <c r="P13" s="671">
        <v>0.4</v>
      </c>
      <c r="Q13" s="342">
        <f t="shared" si="28"/>
        <v>6857.1419999999998</v>
      </c>
      <c r="R13" s="670">
        <f t="shared" si="29"/>
        <v>0</v>
      </c>
      <c r="S13" s="343">
        <f t="shared" si="30"/>
        <v>6857.1419999999998</v>
      </c>
      <c r="T13" s="308">
        <v>0.6</v>
      </c>
      <c r="U13" s="342">
        <f t="shared" si="31"/>
        <v>0</v>
      </c>
      <c r="V13" s="670">
        <f t="shared" si="32"/>
        <v>0</v>
      </c>
      <c r="W13" s="343">
        <f t="shared" si="18"/>
        <v>0</v>
      </c>
      <c r="X13" s="308">
        <v>0</v>
      </c>
      <c r="Y13" s="342">
        <f t="shared" si="33"/>
        <v>0</v>
      </c>
      <c r="Z13" s="670">
        <f t="shared" si="34"/>
        <v>0</v>
      </c>
      <c r="AA13" s="343">
        <f t="shared" si="24"/>
        <v>0</v>
      </c>
      <c r="AB13" s="308"/>
      <c r="AC13" s="462">
        <f t="shared" si="10"/>
        <v>11428.57</v>
      </c>
      <c r="AD13" s="462">
        <f t="shared" si="10"/>
        <v>0</v>
      </c>
      <c r="AE13" s="462">
        <f t="shared" si="6"/>
        <v>11428.57</v>
      </c>
      <c r="AF13" s="463" t="str">
        <f t="shared" si="7"/>
        <v>OK</v>
      </c>
      <c r="AG13" s="464">
        <f t="shared" si="8"/>
        <v>1</v>
      </c>
      <c r="AH13" s="462"/>
      <c r="AI13" s="291"/>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row>
    <row r="14" spans="1:505" s="6" customFormat="1" ht="41.45" customHeight="1">
      <c r="A14" s="89" t="str">
        <f>LEFT(B14,5)</f>
        <v>1.1.3</v>
      </c>
      <c r="B14" s="82" t="str">
        <f>'Avanço físico'!A57</f>
        <v>1.1.3 Programa de capacitação</v>
      </c>
      <c r="C14" s="257"/>
      <c r="D14" s="268">
        <f>MIN(D15)</f>
        <v>44318</v>
      </c>
      <c r="E14" s="269">
        <f>MAX(E15)</f>
        <v>0</v>
      </c>
      <c r="F14" s="326">
        <f>SUM(F15)</f>
        <v>24000</v>
      </c>
      <c r="G14" s="672">
        <f t="shared" ref="G14:K14" si="38">SUM(G15)</f>
        <v>0</v>
      </c>
      <c r="H14" s="329">
        <f t="shared" si="38"/>
        <v>24000</v>
      </c>
      <c r="I14" s="326">
        <f>SUM(I15)</f>
        <v>0</v>
      </c>
      <c r="J14" s="672">
        <f t="shared" si="38"/>
        <v>0</v>
      </c>
      <c r="K14" s="329">
        <f t="shared" si="38"/>
        <v>0</v>
      </c>
      <c r="L14" s="307">
        <f>K14/$H14</f>
        <v>0</v>
      </c>
      <c r="M14" s="326">
        <f>SUM(M15)</f>
        <v>9600</v>
      </c>
      <c r="N14" s="672">
        <f t="shared" ref="N14:O14" si="39">SUM(N15)</f>
        <v>0</v>
      </c>
      <c r="O14" s="329">
        <f t="shared" si="39"/>
        <v>9600</v>
      </c>
      <c r="P14" s="666">
        <f>O14/$H14</f>
        <v>0.4</v>
      </c>
      <c r="Q14" s="326">
        <f>SUM(Q15)</f>
        <v>14400</v>
      </c>
      <c r="R14" s="672">
        <f t="shared" ref="R14:S14" si="40">SUM(R15)</f>
        <v>0</v>
      </c>
      <c r="S14" s="329">
        <f t="shared" si="40"/>
        <v>14400</v>
      </c>
      <c r="T14" s="307">
        <f>S14/$H14</f>
        <v>0.6</v>
      </c>
      <c r="U14" s="326">
        <f>SUM(U15)</f>
        <v>0</v>
      </c>
      <c r="V14" s="672">
        <f t="shared" ref="V14:W14" si="41">SUM(V15)</f>
        <v>0</v>
      </c>
      <c r="W14" s="329">
        <f t="shared" si="41"/>
        <v>0</v>
      </c>
      <c r="X14" s="322">
        <f>W14/$H14</f>
        <v>0</v>
      </c>
      <c r="Y14" s="326">
        <f>SUM(Y15)</f>
        <v>0</v>
      </c>
      <c r="Z14" s="672">
        <f t="shared" ref="Z14:AA14" si="42">SUM(Z15)</f>
        <v>0</v>
      </c>
      <c r="AA14" s="329">
        <f t="shared" si="42"/>
        <v>0</v>
      </c>
      <c r="AB14" s="307">
        <f>AA14/$H14</f>
        <v>0</v>
      </c>
      <c r="AC14" s="462">
        <f t="shared" si="10"/>
        <v>24000</v>
      </c>
      <c r="AD14" s="462">
        <f t="shared" si="10"/>
        <v>0</v>
      </c>
      <c r="AE14" s="462">
        <f t="shared" si="6"/>
        <v>24000</v>
      </c>
      <c r="AF14" s="463" t="str">
        <f t="shared" si="7"/>
        <v>OK</v>
      </c>
      <c r="AG14" s="464">
        <f t="shared" si="8"/>
        <v>1</v>
      </c>
      <c r="AH14" s="462"/>
      <c r="AI14" s="291"/>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row>
    <row r="15" spans="1:505" s="6" customFormat="1" ht="41.45" customHeight="1" thickBot="1">
      <c r="A15" s="90" t="s">
        <v>301</v>
      </c>
      <c r="B15" s="86" t="str">
        <f>VLOOKUP(A15,'[3]Matriz de Aquisições'!D:E,2,FALSE)</f>
        <v>Capacitação dos RH envolvidos nos procedimentos de Governança</v>
      </c>
      <c r="C15" s="258"/>
      <c r="D15" s="270">
        <f>VLOOKUP($A15,'Matriz de Aquisições'!$D:$M,9,FALSE)</f>
        <v>44318</v>
      </c>
      <c r="E15" s="271">
        <f>VLOOKUP($A15,'Matriz de Aquisições'!$D:$M,10,FALSE)</f>
        <v>0</v>
      </c>
      <c r="F15" s="327">
        <f>VLOOKUP($A15,'Matriz de Aquisições'!$D:$G,4,FALSE)*VLOOKUP('PEP Av. Fin.'!$A15,'Matriz de Aquisições'!$D:$H,5,FALSE)</f>
        <v>24000</v>
      </c>
      <c r="G15" s="667">
        <f>VLOOKUP($A15,'Matriz de Aquisições'!$D:$G,4,FALSE)*VLOOKUP('PEP Av. Fin.'!$A15,'Matriz de Aquisições'!$D:$I,6,FALSE)</f>
        <v>0</v>
      </c>
      <c r="H15" s="328">
        <f t="shared" si="15"/>
        <v>24000</v>
      </c>
      <c r="I15" s="87">
        <f>F15*L15</f>
        <v>0</v>
      </c>
      <c r="J15" s="668">
        <f>G15*L15</f>
        <v>0</v>
      </c>
      <c r="K15" s="669">
        <f>I15+J15</f>
        <v>0</v>
      </c>
      <c r="L15" s="308">
        <v>0</v>
      </c>
      <c r="M15" s="342">
        <f>$F15*P15</f>
        <v>9600</v>
      </c>
      <c r="N15" s="670">
        <f>$G15*P15</f>
        <v>0</v>
      </c>
      <c r="O15" s="343">
        <f>M15+N15</f>
        <v>9600</v>
      </c>
      <c r="P15" s="671">
        <v>0.4</v>
      </c>
      <c r="Q15" s="342">
        <f t="shared" ref="Q15" si="43">$F15*T15</f>
        <v>14400</v>
      </c>
      <c r="R15" s="670">
        <f t="shared" ref="R15" si="44">$G15*T15</f>
        <v>0</v>
      </c>
      <c r="S15" s="343">
        <f t="shared" ref="S15" si="45">Q15+R15</f>
        <v>14400</v>
      </c>
      <c r="T15" s="308">
        <v>0.6</v>
      </c>
      <c r="U15" s="342">
        <f t="shared" ref="U15" si="46">$F15*X15</f>
        <v>0</v>
      </c>
      <c r="V15" s="670">
        <f t="shared" ref="V15" si="47">$G15*X15</f>
        <v>0</v>
      </c>
      <c r="W15" s="343">
        <f t="shared" ref="W15" si="48">U15+V15</f>
        <v>0</v>
      </c>
      <c r="X15" s="308">
        <v>0</v>
      </c>
      <c r="Y15" s="342">
        <f t="shared" ref="Y15" si="49">$F15*AB15</f>
        <v>0</v>
      </c>
      <c r="Z15" s="670">
        <f t="shared" ref="Z15" si="50">$G15*AB15</f>
        <v>0</v>
      </c>
      <c r="AA15" s="343">
        <f t="shared" ref="AA15" si="51">Y15+Z15</f>
        <v>0</v>
      </c>
      <c r="AB15" s="308"/>
      <c r="AC15" s="462">
        <f t="shared" si="10"/>
        <v>24000</v>
      </c>
      <c r="AD15" s="462">
        <f t="shared" si="10"/>
        <v>0</v>
      </c>
      <c r="AE15" s="462">
        <f t="shared" si="6"/>
        <v>24000</v>
      </c>
      <c r="AF15" s="463" t="str">
        <f t="shared" si="7"/>
        <v>OK</v>
      </c>
      <c r="AG15" s="464">
        <f t="shared" si="8"/>
        <v>1</v>
      </c>
      <c r="AH15" s="462"/>
      <c r="AI15" s="291"/>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row>
    <row r="16" spans="1:505" s="6" customFormat="1" ht="41.45" customHeight="1">
      <c r="A16" s="88" t="str">
        <f t="shared" ref="A16:A184" si="52">LEFT(B16,3)</f>
        <v>1.2</v>
      </c>
      <c r="B16" s="84" t="str">
        <f>'[3]Avanço físico'!A58</f>
        <v>1.2   Modelo de gestión de procesos administrativos implantado</v>
      </c>
      <c r="C16" s="259"/>
      <c r="D16" s="266">
        <f>MIN(D17)</f>
        <v>43587</v>
      </c>
      <c r="E16" s="267">
        <f>SUM(E17)</f>
        <v>0</v>
      </c>
      <c r="F16" s="330">
        <f>MAX(F17)</f>
        <v>2914285.71</v>
      </c>
      <c r="G16" s="661">
        <f t="shared" ref="G16:K16" si="53">MAX(G17)</f>
        <v>0</v>
      </c>
      <c r="H16" s="662">
        <f t="shared" si="53"/>
        <v>2914285.71</v>
      </c>
      <c r="I16" s="330">
        <f>MAX(I17)</f>
        <v>357142.85700000002</v>
      </c>
      <c r="J16" s="661">
        <f t="shared" si="53"/>
        <v>0</v>
      </c>
      <c r="K16" s="662">
        <f t="shared" si="53"/>
        <v>357142.85700000002</v>
      </c>
      <c r="L16" s="306">
        <f>K16/$H16</f>
        <v>0.12254901973904268</v>
      </c>
      <c r="M16" s="330">
        <f>MAX(M17)</f>
        <v>737142.85599999991</v>
      </c>
      <c r="N16" s="661">
        <f t="shared" ref="N16:O16" si="54">MAX(N17)</f>
        <v>0</v>
      </c>
      <c r="O16" s="662">
        <f t="shared" si="54"/>
        <v>737142.85599999991</v>
      </c>
      <c r="P16" s="663">
        <f>O16/$H16</f>
        <v>0.25294117645040365</v>
      </c>
      <c r="Q16" s="330">
        <f>MAX(Q17)</f>
        <v>1188571.4269999999</v>
      </c>
      <c r="R16" s="661">
        <f t="shared" ref="R16:S16" si="55">MAX(R17)</f>
        <v>0</v>
      </c>
      <c r="S16" s="662">
        <f t="shared" si="55"/>
        <v>1188571.4269999999</v>
      </c>
      <c r="T16" s="319">
        <f>S16/$H16</f>
        <v>0.40784313731545557</v>
      </c>
      <c r="U16" s="330">
        <f>MAX(U17)</f>
        <v>631428.56999999995</v>
      </c>
      <c r="V16" s="661">
        <f t="shared" ref="V16:W16" si="56">MAX(V17)</f>
        <v>0</v>
      </c>
      <c r="W16" s="662">
        <f t="shared" si="56"/>
        <v>631428.56999999995</v>
      </c>
      <c r="X16" s="306">
        <f>W16/$H16</f>
        <v>0.21666666649509803</v>
      </c>
      <c r="Y16" s="330">
        <f>MAX(Y17)</f>
        <v>0</v>
      </c>
      <c r="Z16" s="661">
        <f t="shared" ref="Z16:AA16" si="57">MAX(Z17)</f>
        <v>0</v>
      </c>
      <c r="AA16" s="662">
        <f t="shared" si="57"/>
        <v>0</v>
      </c>
      <c r="AB16" s="306">
        <f>AA16/$H16</f>
        <v>0</v>
      </c>
      <c r="AC16" s="462">
        <f t="shared" si="10"/>
        <v>2914285.7099999995</v>
      </c>
      <c r="AD16" s="462">
        <f t="shared" si="10"/>
        <v>0</v>
      </c>
      <c r="AE16" s="462">
        <f t="shared" si="6"/>
        <v>2914285.7099999995</v>
      </c>
      <c r="AF16" s="463" t="str">
        <f t="shared" si="7"/>
        <v>OK</v>
      </c>
      <c r="AG16" s="464">
        <f t="shared" si="8"/>
        <v>1</v>
      </c>
      <c r="AH16" s="462"/>
      <c r="AI16" s="291"/>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row>
    <row r="17" spans="1:505" s="6" customFormat="1" ht="41.45" customHeight="1">
      <c r="A17" s="89" t="str">
        <f>LEFT(B17,5)</f>
        <v>1.2.1</v>
      </c>
      <c r="B17" s="82" t="str">
        <f>'[3]Avanço físico'!A59</f>
        <v>1.2.1 Modelo de gestão de processos administrativos da gestão estadual implantado</v>
      </c>
      <c r="C17" s="257"/>
      <c r="D17" s="268">
        <f>MIN(D18:D22)</f>
        <v>43587</v>
      </c>
      <c r="E17" s="269">
        <f>MAX(E18:E22)</f>
        <v>0</v>
      </c>
      <c r="F17" s="326">
        <f>SUM(F18:F22)</f>
        <v>2914285.71</v>
      </c>
      <c r="G17" s="672">
        <f t="shared" ref="G17" si="58">SUM(G18)</f>
        <v>0</v>
      </c>
      <c r="H17" s="329">
        <f t="shared" si="15"/>
        <v>2914285.71</v>
      </c>
      <c r="I17" s="326">
        <f>SUM(I18:I22)</f>
        <v>357142.85700000002</v>
      </c>
      <c r="J17" s="672">
        <f t="shared" ref="J17" si="59">SUM(J18)</f>
        <v>0</v>
      </c>
      <c r="K17" s="329">
        <f t="shared" ref="K17:K22" si="60">I17+J17</f>
        <v>357142.85700000002</v>
      </c>
      <c r="L17" s="307">
        <f>K17/$H17</f>
        <v>0.12254901973904268</v>
      </c>
      <c r="M17" s="326">
        <f>SUM(M18:M22)</f>
        <v>737142.85599999991</v>
      </c>
      <c r="N17" s="672">
        <f t="shared" ref="N17" si="61">SUM(N18)</f>
        <v>0</v>
      </c>
      <c r="O17" s="329">
        <f t="shared" ref="O17:O22" si="62">M17+N17</f>
        <v>737142.85599999991</v>
      </c>
      <c r="P17" s="666">
        <f>O17/$H17</f>
        <v>0.25294117645040365</v>
      </c>
      <c r="Q17" s="326">
        <f>SUM(Q18:Q22)</f>
        <v>1188571.4269999999</v>
      </c>
      <c r="R17" s="672">
        <f t="shared" ref="R17" si="63">SUM(R18)</f>
        <v>0</v>
      </c>
      <c r="S17" s="329">
        <f t="shared" ref="S17:S22" si="64">Q17+R17</f>
        <v>1188571.4269999999</v>
      </c>
      <c r="T17" s="307">
        <f>S17/$H17</f>
        <v>0.40784313731545557</v>
      </c>
      <c r="U17" s="326">
        <f>SUM(U18:U22)</f>
        <v>631428.56999999995</v>
      </c>
      <c r="V17" s="672">
        <f t="shared" ref="V17" si="65">SUM(V18)</f>
        <v>0</v>
      </c>
      <c r="W17" s="329">
        <f t="shared" ref="W17:W22" si="66">U17+V17</f>
        <v>631428.56999999995</v>
      </c>
      <c r="X17" s="307">
        <f>W17/$H17</f>
        <v>0.21666666649509803</v>
      </c>
      <c r="Y17" s="326">
        <f>SUM(Y18:Y22)</f>
        <v>0</v>
      </c>
      <c r="Z17" s="672">
        <f t="shared" ref="Z17" si="67">SUM(Z18)</f>
        <v>0</v>
      </c>
      <c r="AA17" s="329">
        <f t="shared" ref="AA17:AA22" si="68">Y17+Z17</f>
        <v>0</v>
      </c>
      <c r="AB17" s="307">
        <f>AA17/$H17</f>
        <v>0</v>
      </c>
      <c r="AC17" s="462">
        <f t="shared" si="10"/>
        <v>2914285.7099999995</v>
      </c>
      <c r="AD17" s="462">
        <f t="shared" si="10"/>
        <v>0</v>
      </c>
      <c r="AE17" s="462">
        <f t="shared" si="6"/>
        <v>2914285.7099999995</v>
      </c>
      <c r="AF17" s="463" t="str">
        <f t="shared" si="7"/>
        <v>OK</v>
      </c>
      <c r="AG17" s="464">
        <f t="shared" si="8"/>
        <v>1</v>
      </c>
      <c r="AH17" s="462"/>
      <c r="AI17" s="291"/>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row>
    <row r="18" spans="1:505" ht="41.45" customHeight="1">
      <c r="A18" s="90" t="s">
        <v>302</v>
      </c>
      <c r="B18" s="86" t="str">
        <f>VLOOKUP(A18,'[3]Matriz de Aquisições'!D:E,2,FALSE)</f>
        <v>Oficinas para otimização de processos</v>
      </c>
      <c r="C18" s="258"/>
      <c r="D18" s="270">
        <f>VLOOKUP($A18,'Matriz de Aquisições'!$D:$M,9,FALSE)</f>
        <v>43587</v>
      </c>
      <c r="E18" s="271">
        <f>VLOOKUP($A18,'Matriz de Aquisições'!$D:$M,10,FALSE)</f>
        <v>0</v>
      </c>
      <c r="F18" s="327">
        <f>VLOOKUP($A18,'Matriz de Aquisições'!$D:$G,4,FALSE)*VLOOKUP('PEP Av. Fin.'!$A18,'Matriz de Aquisições'!$D:$H,5,FALSE)</f>
        <v>428571.43</v>
      </c>
      <c r="G18" s="667">
        <f>VLOOKUP($A18,'Matriz de Aquisições'!$D:$G,4,FALSE)*VLOOKUP('PEP Av. Fin.'!$A18,'Matriz de Aquisições'!$D:$I,6,FALSE)</f>
        <v>0</v>
      </c>
      <c r="H18" s="328">
        <f t="shared" si="15"/>
        <v>428571.43</v>
      </c>
      <c r="I18" s="87">
        <f t="shared" ref="I18:I22" si="69">F18*L18</f>
        <v>42857.143000000004</v>
      </c>
      <c r="J18" s="668">
        <f t="shared" ref="J18:J22" si="70">G18*L18</f>
        <v>0</v>
      </c>
      <c r="K18" s="669">
        <f t="shared" si="60"/>
        <v>42857.143000000004</v>
      </c>
      <c r="L18" s="308">
        <v>0.1</v>
      </c>
      <c r="M18" s="342">
        <f>$F18*P18</f>
        <v>128571.42899999999</v>
      </c>
      <c r="N18" s="670">
        <f t="shared" ref="N18:N22" si="71">$G18*P18</f>
        <v>0</v>
      </c>
      <c r="O18" s="343">
        <f t="shared" si="62"/>
        <v>128571.42899999999</v>
      </c>
      <c r="P18" s="671">
        <v>0.3</v>
      </c>
      <c r="Q18" s="342">
        <f t="shared" ref="Q18:Q22" si="72">$F18*T18</f>
        <v>128571.42899999999</v>
      </c>
      <c r="R18" s="670">
        <f t="shared" ref="R18:R22" si="73">$G18*T18</f>
        <v>0</v>
      </c>
      <c r="S18" s="343">
        <f t="shared" si="64"/>
        <v>128571.42899999999</v>
      </c>
      <c r="T18" s="308">
        <v>0.3</v>
      </c>
      <c r="U18" s="342">
        <f t="shared" ref="U18:U22" si="74">$F18*X18</f>
        <v>128571.42899999999</v>
      </c>
      <c r="V18" s="670">
        <f t="shared" ref="V18:V22" si="75">$G18*X18</f>
        <v>0</v>
      </c>
      <c r="W18" s="343">
        <f t="shared" si="66"/>
        <v>128571.42899999999</v>
      </c>
      <c r="X18" s="308">
        <v>0.3</v>
      </c>
      <c r="Y18" s="342">
        <f t="shared" ref="Y18:Y22" si="76">$F18*AB18</f>
        <v>0</v>
      </c>
      <c r="Z18" s="670">
        <f t="shared" ref="Z18:Z22" si="77">$G18*AB18</f>
        <v>0</v>
      </c>
      <c r="AA18" s="343">
        <f t="shared" si="68"/>
        <v>0</v>
      </c>
      <c r="AB18" s="308"/>
      <c r="AC18" s="462">
        <f t="shared" si="10"/>
        <v>428571.43</v>
      </c>
      <c r="AD18" s="462">
        <f t="shared" si="10"/>
        <v>0</v>
      </c>
      <c r="AE18" s="462">
        <f t="shared" si="6"/>
        <v>428571.43</v>
      </c>
      <c r="AF18" s="463" t="str">
        <f t="shared" si="7"/>
        <v>OK</v>
      </c>
      <c r="AG18" s="464">
        <f t="shared" si="8"/>
        <v>0.99999999999999989</v>
      </c>
      <c r="AH18" s="462"/>
    </row>
    <row r="19" spans="1:505" ht="41.45" customHeight="1">
      <c r="A19" s="90" t="s">
        <v>303</v>
      </c>
      <c r="B19" s="86" t="str">
        <f>VLOOKUP(A19,'[3]Matriz de Aquisições'!D:E,2,FALSE)</f>
        <v>Campanhas de sensibilização dos servidores</v>
      </c>
      <c r="C19" s="258"/>
      <c r="D19" s="270">
        <f>VLOOKUP($A19,'Matriz de Aquisições'!$D:$M,9,FALSE)</f>
        <v>44073</v>
      </c>
      <c r="E19" s="271">
        <f>VLOOKUP($A19,'Matriz de Aquisições'!$D:$M,10,FALSE)</f>
        <v>0</v>
      </c>
      <c r="F19" s="327">
        <f>VLOOKUP($A19,'Matriz de Aquisições'!$D:$G,4,FALSE)*VLOOKUP('PEP Av. Fin.'!$A19,'Matriz de Aquisições'!$D:$H,5,FALSE)</f>
        <v>342857.14</v>
      </c>
      <c r="G19" s="667">
        <f>VLOOKUP($A19,'Matriz de Aquisições'!$D:$G,4,FALSE)*VLOOKUP('PEP Av. Fin.'!$A19,'Matriz de Aquisições'!$D:$I,6,FALSE)</f>
        <v>0</v>
      </c>
      <c r="H19" s="328">
        <f t="shared" si="15"/>
        <v>342857.14</v>
      </c>
      <c r="I19" s="87">
        <f t="shared" si="69"/>
        <v>0</v>
      </c>
      <c r="J19" s="668">
        <f t="shared" si="70"/>
        <v>0</v>
      </c>
      <c r="K19" s="669">
        <f t="shared" si="60"/>
        <v>0</v>
      </c>
      <c r="L19" s="308">
        <v>0</v>
      </c>
      <c r="M19" s="342">
        <f>$F19*P19</f>
        <v>137142.856</v>
      </c>
      <c r="N19" s="670">
        <f t="shared" si="71"/>
        <v>0</v>
      </c>
      <c r="O19" s="343">
        <f t="shared" si="62"/>
        <v>137142.856</v>
      </c>
      <c r="P19" s="671">
        <v>0.4</v>
      </c>
      <c r="Q19" s="342">
        <f t="shared" si="72"/>
        <v>102857.14200000001</v>
      </c>
      <c r="R19" s="670">
        <f t="shared" si="73"/>
        <v>0</v>
      </c>
      <c r="S19" s="343">
        <f t="shared" si="64"/>
        <v>102857.14200000001</v>
      </c>
      <c r="T19" s="308">
        <v>0.3</v>
      </c>
      <c r="U19" s="342">
        <f t="shared" si="74"/>
        <v>102857.14200000001</v>
      </c>
      <c r="V19" s="670">
        <f t="shared" si="75"/>
        <v>0</v>
      </c>
      <c r="W19" s="343">
        <f t="shared" si="66"/>
        <v>102857.14200000001</v>
      </c>
      <c r="X19" s="308">
        <v>0.3</v>
      </c>
      <c r="Y19" s="342">
        <f t="shared" si="76"/>
        <v>0</v>
      </c>
      <c r="Z19" s="670">
        <f t="shared" si="77"/>
        <v>0</v>
      </c>
      <c r="AA19" s="343">
        <f t="shared" si="68"/>
        <v>0</v>
      </c>
      <c r="AB19" s="308"/>
      <c r="AC19" s="462">
        <f t="shared" si="10"/>
        <v>342857.14</v>
      </c>
      <c r="AD19" s="462">
        <f t="shared" si="10"/>
        <v>0</v>
      </c>
      <c r="AE19" s="462">
        <f t="shared" si="6"/>
        <v>342857.14</v>
      </c>
      <c r="AF19" s="463" t="str">
        <f t="shared" si="7"/>
        <v>OK</v>
      </c>
      <c r="AG19" s="464">
        <f t="shared" si="8"/>
        <v>1</v>
      </c>
      <c r="AH19" s="462"/>
    </row>
    <row r="20" spans="1:505" ht="51">
      <c r="A20" s="90" t="s">
        <v>304</v>
      </c>
      <c r="B20" s="86" t="str">
        <f>VLOOKUP(A20,'[3]Matriz de Aquisições'!D:E,2,FALSE)</f>
        <v>Seleção e Contratação de Consultoria para estruturação dos processos e definição de Modelo  de Gestão Estratégica de Pessoas, Implantação e Estruturação da área de Gestão de Pessoas e Modelo de Gestão por Competências</v>
      </c>
      <c r="C20" s="258"/>
      <c r="D20" s="270">
        <f>VLOOKUP($A20,'Matriz de Aquisições'!$D:$M,9,FALSE)</f>
        <v>43646</v>
      </c>
      <c r="E20" s="271">
        <f>VLOOKUP($A20,'Matriz de Aquisições'!$D:$M,10,FALSE)</f>
        <v>0</v>
      </c>
      <c r="F20" s="327">
        <f>VLOOKUP($A20,'Matriz de Aquisições'!$D:$G,4,FALSE)*VLOOKUP('PEP Av. Fin.'!$A20,'Matriz de Aquisições'!$D:$H,5,FALSE)</f>
        <v>71428.570000000007</v>
      </c>
      <c r="G20" s="667">
        <f>VLOOKUP($A20,'Matriz de Aquisições'!$D:$G,4,FALSE)*VLOOKUP('PEP Av. Fin.'!$A20,'Matriz de Aquisições'!$D:$I,6,FALSE)</f>
        <v>0</v>
      </c>
      <c r="H20" s="328">
        <f t="shared" si="15"/>
        <v>71428.570000000007</v>
      </c>
      <c r="I20" s="87">
        <f t="shared" si="69"/>
        <v>14285.714000000002</v>
      </c>
      <c r="J20" s="668">
        <f t="shared" si="70"/>
        <v>0</v>
      </c>
      <c r="K20" s="669">
        <f t="shared" si="60"/>
        <v>14285.714000000002</v>
      </c>
      <c r="L20" s="308">
        <v>0.2</v>
      </c>
      <c r="M20" s="342">
        <f t="shared" ref="M20:M21" si="78">$F20*P20</f>
        <v>21428.571</v>
      </c>
      <c r="N20" s="670">
        <f t="shared" si="71"/>
        <v>0</v>
      </c>
      <c r="O20" s="343">
        <f t="shared" si="62"/>
        <v>21428.571</v>
      </c>
      <c r="P20" s="671">
        <v>0.3</v>
      </c>
      <c r="Q20" s="342">
        <f t="shared" si="72"/>
        <v>35714.285000000003</v>
      </c>
      <c r="R20" s="670">
        <f t="shared" si="73"/>
        <v>0</v>
      </c>
      <c r="S20" s="343">
        <f t="shared" si="64"/>
        <v>35714.285000000003</v>
      </c>
      <c r="T20" s="308">
        <v>0.5</v>
      </c>
      <c r="U20" s="342">
        <f t="shared" si="74"/>
        <v>0</v>
      </c>
      <c r="V20" s="670">
        <f t="shared" si="75"/>
        <v>0</v>
      </c>
      <c r="W20" s="343">
        <f t="shared" si="66"/>
        <v>0</v>
      </c>
      <c r="X20" s="308">
        <v>0</v>
      </c>
      <c r="Y20" s="342">
        <f t="shared" si="76"/>
        <v>0</v>
      </c>
      <c r="Z20" s="670">
        <f t="shared" si="77"/>
        <v>0</v>
      </c>
      <c r="AA20" s="343">
        <f t="shared" si="68"/>
        <v>0</v>
      </c>
      <c r="AB20" s="308"/>
      <c r="AC20" s="462">
        <f t="shared" si="10"/>
        <v>71428.570000000007</v>
      </c>
      <c r="AD20" s="462">
        <f t="shared" si="10"/>
        <v>0</v>
      </c>
      <c r="AE20" s="462">
        <f t="shared" si="10"/>
        <v>71428.570000000007</v>
      </c>
      <c r="AF20" s="463" t="str">
        <f t="shared" si="7"/>
        <v>OK</v>
      </c>
      <c r="AG20" s="464">
        <f t="shared" si="8"/>
        <v>1</v>
      </c>
      <c r="AH20" s="462"/>
    </row>
    <row r="21" spans="1:505" ht="41.45" customHeight="1">
      <c r="A21" s="90" t="s">
        <v>305</v>
      </c>
      <c r="B21" s="86" t="str">
        <f>VLOOKUP(A21,'[3]Matriz de Aquisições'!D:E,2,FALSE)</f>
        <v xml:space="preserve">Mapeamento e remodelagem dos Processos de Compras do Estado </v>
      </c>
      <c r="C21" s="258"/>
      <c r="D21" s="270">
        <f>VLOOKUP($A21,'Matriz de Aquisições'!$D:$M,9,FALSE)</f>
        <v>43646</v>
      </c>
      <c r="E21" s="271">
        <f>VLOOKUP($A21,'Matriz de Aquisições'!$D:$M,10,FALSE)</f>
        <v>0</v>
      </c>
      <c r="F21" s="327">
        <f>VLOOKUP($A21,'Matriz de Aquisições'!$D:$G,4,FALSE)*VLOOKUP('PEP Av. Fin.'!$A21,'Matriz de Aquisições'!$D:$H,5,FALSE)</f>
        <v>1500000</v>
      </c>
      <c r="G21" s="667">
        <f>VLOOKUP($A21,'Matriz de Aquisições'!$D:$G,4,FALSE)*VLOOKUP('PEP Av. Fin.'!$A21,'Matriz de Aquisições'!$D:$I,6,FALSE)</f>
        <v>0</v>
      </c>
      <c r="H21" s="328">
        <f t="shared" si="15"/>
        <v>1500000</v>
      </c>
      <c r="I21" s="87">
        <f t="shared" si="69"/>
        <v>300000</v>
      </c>
      <c r="J21" s="668">
        <f t="shared" si="70"/>
        <v>0</v>
      </c>
      <c r="K21" s="669">
        <f t="shared" si="60"/>
        <v>300000</v>
      </c>
      <c r="L21" s="308">
        <v>0.2</v>
      </c>
      <c r="M21" s="342">
        <f t="shared" si="78"/>
        <v>450000</v>
      </c>
      <c r="N21" s="670">
        <f t="shared" si="71"/>
        <v>0</v>
      </c>
      <c r="O21" s="343">
        <f t="shared" si="62"/>
        <v>450000</v>
      </c>
      <c r="P21" s="671">
        <v>0.3</v>
      </c>
      <c r="Q21" s="342">
        <f t="shared" si="72"/>
        <v>750000</v>
      </c>
      <c r="R21" s="670">
        <f t="shared" si="73"/>
        <v>0</v>
      </c>
      <c r="S21" s="343">
        <f t="shared" si="64"/>
        <v>750000</v>
      </c>
      <c r="T21" s="308">
        <v>0.5</v>
      </c>
      <c r="U21" s="342">
        <f t="shared" si="74"/>
        <v>0</v>
      </c>
      <c r="V21" s="670">
        <f t="shared" si="75"/>
        <v>0</v>
      </c>
      <c r="W21" s="343">
        <f t="shared" si="66"/>
        <v>0</v>
      </c>
      <c r="X21" s="308">
        <v>0</v>
      </c>
      <c r="Y21" s="342">
        <f t="shared" si="76"/>
        <v>0</v>
      </c>
      <c r="Z21" s="670">
        <f t="shared" si="77"/>
        <v>0</v>
      </c>
      <c r="AA21" s="343">
        <f t="shared" si="68"/>
        <v>0</v>
      </c>
      <c r="AB21" s="308"/>
      <c r="AC21" s="462">
        <f t="shared" si="10"/>
        <v>1500000</v>
      </c>
      <c r="AD21" s="462">
        <f t="shared" si="10"/>
        <v>0</v>
      </c>
      <c r="AE21" s="462">
        <f t="shared" si="10"/>
        <v>1500000</v>
      </c>
      <c r="AF21" s="463" t="str">
        <f t="shared" si="7"/>
        <v>OK</v>
      </c>
      <c r="AG21" s="464">
        <f t="shared" si="8"/>
        <v>1</v>
      </c>
      <c r="AH21" s="462"/>
    </row>
    <row r="22" spans="1:505" ht="41.45" customHeight="1" thickBot="1">
      <c r="A22" s="90" t="s">
        <v>306</v>
      </c>
      <c r="B22" s="86" t="str">
        <f>VLOOKUP(A22,'[3]Matriz de Aquisições'!D:E,2,FALSE)</f>
        <v>Capacitação em processos administrativos</v>
      </c>
      <c r="C22" s="258"/>
      <c r="D22" s="270">
        <f>VLOOKUP($A22,'Matriz de Aquisições'!$D:$M,9,FALSE)</f>
        <v>44318</v>
      </c>
      <c r="E22" s="271">
        <f>VLOOKUP($A22,'Matriz de Aquisições'!$D:$M,10,FALSE)</f>
        <v>0</v>
      </c>
      <c r="F22" s="327">
        <f>VLOOKUP($A22,'Matriz de Aquisições'!$D:$G,4,FALSE)*VLOOKUP('PEP Av. Fin.'!$A22,'Matriz de Aquisições'!$D:$H,5,FALSE)</f>
        <v>571428.56999999995</v>
      </c>
      <c r="G22" s="667">
        <f>VLOOKUP($A22,'Matriz de Aquisições'!$D:$G,4,FALSE)*VLOOKUP('PEP Av. Fin.'!$A22,'Matriz de Aquisições'!$D:$I,6,FALSE)</f>
        <v>0</v>
      </c>
      <c r="H22" s="328">
        <f t="shared" si="15"/>
        <v>571428.56999999995</v>
      </c>
      <c r="I22" s="87">
        <f t="shared" si="69"/>
        <v>0</v>
      </c>
      <c r="J22" s="668">
        <f t="shared" si="70"/>
        <v>0</v>
      </c>
      <c r="K22" s="669">
        <f t="shared" si="60"/>
        <v>0</v>
      </c>
      <c r="L22" s="308">
        <v>0</v>
      </c>
      <c r="M22" s="342">
        <f>$F22*P22</f>
        <v>0</v>
      </c>
      <c r="N22" s="670">
        <f t="shared" si="71"/>
        <v>0</v>
      </c>
      <c r="O22" s="343">
        <f t="shared" si="62"/>
        <v>0</v>
      </c>
      <c r="P22" s="671">
        <v>0</v>
      </c>
      <c r="Q22" s="342">
        <f t="shared" si="72"/>
        <v>171428.57099999997</v>
      </c>
      <c r="R22" s="670">
        <f t="shared" si="73"/>
        <v>0</v>
      </c>
      <c r="S22" s="343">
        <f t="shared" si="64"/>
        <v>171428.57099999997</v>
      </c>
      <c r="T22" s="308">
        <v>0.3</v>
      </c>
      <c r="U22" s="342">
        <f t="shared" si="74"/>
        <v>399999.99899999995</v>
      </c>
      <c r="V22" s="670">
        <f t="shared" si="75"/>
        <v>0</v>
      </c>
      <c r="W22" s="343">
        <f t="shared" si="66"/>
        <v>399999.99899999995</v>
      </c>
      <c r="X22" s="308">
        <v>0.7</v>
      </c>
      <c r="Y22" s="342">
        <f t="shared" si="76"/>
        <v>0</v>
      </c>
      <c r="Z22" s="670">
        <f t="shared" si="77"/>
        <v>0</v>
      </c>
      <c r="AA22" s="343">
        <f t="shared" si="68"/>
        <v>0</v>
      </c>
      <c r="AB22" s="308"/>
      <c r="AC22" s="462">
        <f t="shared" si="10"/>
        <v>571428.56999999995</v>
      </c>
      <c r="AD22" s="462">
        <f t="shared" si="10"/>
        <v>0</v>
      </c>
      <c r="AE22" s="462">
        <f t="shared" si="10"/>
        <v>571428.56999999995</v>
      </c>
      <c r="AF22" s="463" t="str">
        <f t="shared" si="7"/>
        <v>OK</v>
      </c>
      <c r="AG22" s="464">
        <f t="shared" si="8"/>
        <v>1</v>
      </c>
      <c r="AH22" s="462"/>
    </row>
    <row r="23" spans="1:505" s="6" customFormat="1" ht="41.45" customHeight="1">
      <c r="A23" s="88" t="str">
        <f t="shared" si="52"/>
        <v>1.3</v>
      </c>
      <c r="B23" s="84" t="str">
        <f>'[3]Avanço físico'!A60</f>
        <v>1.3   Modelo de gestión de recursos humanos por competencias actualizado</v>
      </c>
      <c r="C23" s="259"/>
      <c r="D23" s="266">
        <f>MIN(D24,D32,D34)</f>
        <v>90</v>
      </c>
      <c r="E23" s="267">
        <f>MAX(E24,E32,E34)</f>
        <v>0</v>
      </c>
      <c r="F23" s="330">
        <f t="shared" ref="F23:K23" si="79">SUM(F24,F32,F34)</f>
        <v>2472319.6556564928</v>
      </c>
      <c r="G23" s="661">
        <f t="shared" si="79"/>
        <v>530537.48434350709</v>
      </c>
      <c r="H23" s="662">
        <f t="shared" si="79"/>
        <v>3002857.1399999997</v>
      </c>
      <c r="I23" s="330">
        <f t="shared" si="79"/>
        <v>485892.50313129852</v>
      </c>
      <c r="J23" s="661">
        <f t="shared" si="79"/>
        <v>106107.49686870142</v>
      </c>
      <c r="K23" s="662">
        <f t="shared" si="79"/>
        <v>592000</v>
      </c>
      <c r="L23" s="306">
        <f>K23/$H23</f>
        <v>0.19714557582982456</v>
      </c>
      <c r="M23" s="330">
        <f>SUM(M24,M32,M34)</f>
        <v>1637410.1846969477</v>
      </c>
      <c r="N23" s="661">
        <f>SUM(N24,N32,N34)</f>
        <v>159161.24530305213</v>
      </c>
      <c r="O23" s="662">
        <f>SUM(O24,O32,O34)</f>
        <v>1796571.43</v>
      </c>
      <c r="P23" s="674">
        <f>O23/$H23</f>
        <v>0.59828734643034009</v>
      </c>
      <c r="Q23" s="330">
        <f>SUM(Q24,Q32,Q34)</f>
        <v>319016.96982824634</v>
      </c>
      <c r="R23" s="661">
        <f>SUM(R24,R32,R34)</f>
        <v>265268.74217175355</v>
      </c>
      <c r="S23" s="662">
        <f>SUM(S24,S32,S34)</f>
        <v>584285.71199999982</v>
      </c>
      <c r="T23" s="306">
        <f>S23/$H23</f>
        <v>0.19457659314422127</v>
      </c>
      <c r="U23" s="330">
        <f>SUM(U24,U32,U34)</f>
        <v>29999.997999999996</v>
      </c>
      <c r="V23" s="661">
        <f>SUM(V24,V32,V34)</f>
        <v>0</v>
      </c>
      <c r="W23" s="662">
        <f>SUM(W24,W32,W34)</f>
        <v>29999.997999999996</v>
      </c>
      <c r="X23" s="306">
        <f>W23/$H23</f>
        <v>9.9904845956141613E-3</v>
      </c>
      <c r="Y23" s="330">
        <f>SUM(Y24,Y32,Y34)</f>
        <v>0</v>
      </c>
      <c r="Z23" s="661">
        <f>SUM(Z24,Z32,Z34)</f>
        <v>0</v>
      </c>
      <c r="AA23" s="662">
        <f>SUM(AA24,AA32,AA34)</f>
        <v>0</v>
      </c>
      <c r="AB23" s="306">
        <f>AA23/$H23</f>
        <v>0</v>
      </c>
      <c r="AC23" s="462">
        <f t="shared" si="10"/>
        <v>2472319.6556564923</v>
      </c>
      <c r="AD23" s="462">
        <f t="shared" si="10"/>
        <v>530537.48434350709</v>
      </c>
      <c r="AE23" s="462">
        <f t="shared" si="10"/>
        <v>3002857.1399999997</v>
      </c>
      <c r="AF23" s="463" t="str">
        <f t="shared" si="7"/>
        <v>OK</v>
      </c>
      <c r="AG23" s="464">
        <f t="shared" si="8"/>
        <v>1</v>
      </c>
      <c r="AH23" s="462"/>
      <c r="AI23" s="291"/>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row>
    <row r="24" spans="1:505" s="6" customFormat="1" ht="41.45" customHeight="1">
      <c r="A24" s="89" t="str">
        <f>LEFT(B24,5)</f>
        <v>1.3.1</v>
      </c>
      <c r="B24" s="82" t="str">
        <f>'[3]Avanço físico'!A61</f>
        <v>1.3.1 Mapeamento das Competências individuais, PDI e Trilhas de apredizagem</v>
      </c>
      <c r="C24" s="257"/>
      <c r="D24" s="268">
        <f>MIN(D25:D31)</f>
        <v>90</v>
      </c>
      <c r="E24" s="269">
        <f>MAX(E25:E31)</f>
        <v>0</v>
      </c>
      <c r="F24" s="326">
        <f>SUM(F25:F31)</f>
        <v>1774285.71</v>
      </c>
      <c r="G24" s="672">
        <f>SUM(G25:G31)</f>
        <v>0</v>
      </c>
      <c r="H24" s="329">
        <f>F24+G24</f>
        <v>1774285.71</v>
      </c>
      <c r="I24" s="326">
        <f>SUM(I25:I31)</f>
        <v>346285.71399999998</v>
      </c>
      <c r="J24" s="672">
        <f>SUM(J25:J31)</f>
        <v>0</v>
      </c>
      <c r="K24" s="329">
        <f>I24+J24</f>
        <v>346285.71399999998</v>
      </c>
      <c r="L24" s="307">
        <f>K24/$H24</f>
        <v>0.19516908243599618</v>
      </c>
      <c r="M24" s="326">
        <f>SUM(M25:M31)</f>
        <v>1385142.8559999999</v>
      </c>
      <c r="N24" s="672">
        <f>SUM(N25:N31)</f>
        <v>0</v>
      </c>
      <c r="O24" s="329">
        <f>M24+N24</f>
        <v>1385142.8559999999</v>
      </c>
      <c r="P24" s="307">
        <f>O24/$H24</f>
        <v>0.78067632974398471</v>
      </c>
      <c r="Q24" s="326">
        <f>SUM(Q25:Q31)</f>
        <v>12857.142</v>
      </c>
      <c r="R24" s="672">
        <f>SUM(R25:R31)</f>
        <v>0</v>
      </c>
      <c r="S24" s="329">
        <f>Q24+R24</f>
        <v>12857.142</v>
      </c>
      <c r="T24" s="307">
        <f>S24/$H24</f>
        <v>7.2463763460057402E-3</v>
      </c>
      <c r="U24" s="326">
        <f>SUM(U25:U31)</f>
        <v>29999.997999999996</v>
      </c>
      <c r="V24" s="672">
        <f>SUM(V25:V31)</f>
        <v>0</v>
      </c>
      <c r="W24" s="329">
        <f>U24+V24</f>
        <v>29999.997999999996</v>
      </c>
      <c r="X24" s="307">
        <f>W24/$H24</f>
        <v>1.690821147401339E-2</v>
      </c>
      <c r="Y24" s="326">
        <f>SUM(Y25:Y31)</f>
        <v>0</v>
      </c>
      <c r="Z24" s="672">
        <f>SUM(Z25:Z31)</f>
        <v>0</v>
      </c>
      <c r="AA24" s="329">
        <f>Y24+Z24</f>
        <v>0</v>
      </c>
      <c r="AB24" s="307">
        <f>AA24/$H24</f>
        <v>0</v>
      </c>
      <c r="AC24" s="462">
        <f t="shared" si="10"/>
        <v>1774285.7099999997</v>
      </c>
      <c r="AD24" s="462">
        <f t="shared" si="10"/>
        <v>0</v>
      </c>
      <c r="AE24" s="462">
        <f t="shared" si="10"/>
        <v>1774285.7099999997</v>
      </c>
      <c r="AF24" s="463" t="str">
        <f t="shared" si="7"/>
        <v>OK</v>
      </c>
      <c r="AG24" s="464">
        <f t="shared" si="8"/>
        <v>1</v>
      </c>
      <c r="AH24" s="462"/>
      <c r="AI24" s="291"/>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row>
    <row r="25" spans="1:505" s="6" customFormat="1" ht="41.45" customHeight="1">
      <c r="A25" s="91" t="s">
        <v>307</v>
      </c>
      <c r="B25" s="86" t="str">
        <f>VLOOKUP(A25,'[3]Matriz de Aquisições'!D:E,2,FALSE)</f>
        <v xml:space="preserve">Elaboração e implementação de  metodologia de Planejamento das aquisições </v>
      </c>
      <c r="C25" s="260"/>
      <c r="D25" s="270">
        <f>VLOOKUP($A25,'Matriz de Aquisições'!$D:$M,9,FALSE)</f>
        <v>43646</v>
      </c>
      <c r="E25" s="271">
        <f>VLOOKUP($A25,'Matriz de Aquisições'!$D:$M,10,FALSE)</f>
        <v>0</v>
      </c>
      <c r="F25" s="327">
        <f>VLOOKUP($A25,'Matriz de Aquisições'!$D:$G,4,FALSE)*VLOOKUP('PEP Av. Fin.'!$A25,'Matriz de Aquisições'!$D:$H,5,FALSE)</f>
        <v>342857.14</v>
      </c>
      <c r="G25" s="667">
        <f>VLOOKUP($A25,'Matriz de Aquisições'!$D:$G,4,FALSE)*VLOOKUP('PEP Av. Fin.'!$A25,'Matriz de Aquisições'!$D:$I,6,FALSE)</f>
        <v>0</v>
      </c>
      <c r="H25" s="328">
        <f t="shared" si="15"/>
        <v>342857.14</v>
      </c>
      <c r="I25" s="87">
        <f t="shared" ref="I25:I31" si="80">F25*L25</f>
        <v>68571.428</v>
      </c>
      <c r="J25" s="668">
        <f t="shared" ref="J25:J31" si="81">G25*L25</f>
        <v>0</v>
      </c>
      <c r="K25" s="669">
        <f t="shared" ref="K25:K32" si="82">I25+J25</f>
        <v>68571.428</v>
      </c>
      <c r="L25" s="309">
        <v>0.2</v>
      </c>
      <c r="M25" s="342">
        <f>$F25*P25</f>
        <v>274285.712</v>
      </c>
      <c r="N25" s="670">
        <f>$G25*P25</f>
        <v>0</v>
      </c>
      <c r="O25" s="343">
        <f>M25+N25</f>
        <v>274285.712</v>
      </c>
      <c r="P25" s="675">
        <v>0.8</v>
      </c>
      <c r="Q25" s="342">
        <f t="shared" ref="Q25:Q31" si="83">$F25*T25</f>
        <v>0</v>
      </c>
      <c r="R25" s="670">
        <f t="shared" ref="R25:R31" si="84">$G25*T25</f>
        <v>0</v>
      </c>
      <c r="S25" s="343">
        <f t="shared" ref="S25:S33" si="85">Q25+R25</f>
        <v>0</v>
      </c>
      <c r="T25" s="309"/>
      <c r="U25" s="342">
        <f t="shared" ref="U25:U31" si="86">$F25*X25</f>
        <v>0</v>
      </c>
      <c r="V25" s="670">
        <f t="shared" ref="V25:V31" si="87">$G25*X25</f>
        <v>0</v>
      </c>
      <c r="W25" s="343">
        <f t="shared" ref="W25:W33" si="88">U25+V25</f>
        <v>0</v>
      </c>
      <c r="X25" s="309"/>
      <c r="Y25" s="342">
        <f t="shared" ref="Y25:Y31" si="89">$F25*AB25</f>
        <v>0</v>
      </c>
      <c r="Z25" s="670">
        <f t="shared" ref="Z25:Z31" si="90">$G25*AB25</f>
        <v>0</v>
      </c>
      <c r="AA25" s="343">
        <f t="shared" ref="AA25:AA33" si="91">Y25+Z25</f>
        <v>0</v>
      </c>
      <c r="AB25" s="309"/>
      <c r="AC25" s="462">
        <f t="shared" si="10"/>
        <v>342857.14</v>
      </c>
      <c r="AD25" s="462">
        <f t="shared" si="10"/>
        <v>0</v>
      </c>
      <c r="AE25" s="462">
        <f t="shared" si="10"/>
        <v>342857.14</v>
      </c>
      <c r="AF25" s="463" t="str">
        <f t="shared" si="7"/>
        <v>OK</v>
      </c>
      <c r="AG25" s="464">
        <f t="shared" si="8"/>
        <v>1</v>
      </c>
      <c r="AH25" s="462"/>
      <c r="AI25" s="291"/>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row>
    <row r="26" spans="1:505" s="6" customFormat="1" ht="41.45" customHeight="1">
      <c r="A26" s="91" t="s">
        <v>308</v>
      </c>
      <c r="B26" s="86" t="str">
        <f>VLOOKUP(A26,'[3]Matriz de Aquisições'!D:E,2,FALSE)</f>
        <v>Revisão e implementação do Modelo de Atendimento presencial e online, com pesquisa de satisfação aos contribuintes</v>
      </c>
      <c r="C26" s="260"/>
      <c r="D26" s="270">
        <f>VLOOKUP($A26,'Matriz de Aquisições'!$D:$M,9,FALSE)</f>
        <v>43646</v>
      </c>
      <c r="E26" s="271">
        <f>VLOOKUP($A26,'Matriz de Aquisições'!$D:$M,10,FALSE)</f>
        <v>0</v>
      </c>
      <c r="F26" s="327">
        <f>VLOOKUP($A26,'Matriz de Aquisições'!$D:$G,4,FALSE)*VLOOKUP('PEP Av. Fin.'!$A26,'Matriz de Aquisições'!$D:$H,5,FALSE)</f>
        <v>42857.14</v>
      </c>
      <c r="G26" s="667">
        <f>VLOOKUP($A26,'Matriz de Aquisições'!$D:$G,4,FALSE)*VLOOKUP('PEP Av. Fin.'!$A26,'Matriz de Aquisições'!$D:$I,6,FALSE)</f>
        <v>0</v>
      </c>
      <c r="H26" s="328">
        <f t="shared" si="15"/>
        <v>42857.14</v>
      </c>
      <c r="I26" s="87">
        <f t="shared" si="80"/>
        <v>8571.4279999999999</v>
      </c>
      <c r="J26" s="668">
        <f t="shared" si="81"/>
        <v>0</v>
      </c>
      <c r="K26" s="669">
        <f t="shared" si="82"/>
        <v>8571.4279999999999</v>
      </c>
      <c r="L26" s="309">
        <v>0.2</v>
      </c>
      <c r="M26" s="342">
        <f>$F26*P26</f>
        <v>34285.712</v>
      </c>
      <c r="N26" s="670">
        <f>$G26*P26</f>
        <v>0</v>
      </c>
      <c r="O26" s="343">
        <f>M26+N26</f>
        <v>34285.712</v>
      </c>
      <c r="P26" s="675">
        <v>0.8</v>
      </c>
      <c r="Q26" s="342">
        <f t="shared" si="83"/>
        <v>0</v>
      </c>
      <c r="R26" s="670">
        <f t="shared" si="84"/>
        <v>0</v>
      </c>
      <c r="S26" s="343">
        <f t="shared" si="85"/>
        <v>0</v>
      </c>
      <c r="T26" s="309"/>
      <c r="U26" s="342">
        <f t="shared" si="86"/>
        <v>0</v>
      </c>
      <c r="V26" s="670">
        <f t="shared" si="87"/>
        <v>0</v>
      </c>
      <c r="W26" s="343">
        <f t="shared" si="88"/>
        <v>0</v>
      </c>
      <c r="X26" s="309"/>
      <c r="Y26" s="342">
        <f t="shared" si="89"/>
        <v>0</v>
      </c>
      <c r="Z26" s="670">
        <f t="shared" si="90"/>
        <v>0</v>
      </c>
      <c r="AA26" s="343">
        <f t="shared" si="91"/>
        <v>0</v>
      </c>
      <c r="AB26" s="309"/>
      <c r="AC26" s="462">
        <f t="shared" si="10"/>
        <v>42857.14</v>
      </c>
      <c r="AD26" s="462">
        <f t="shared" si="10"/>
        <v>0</v>
      </c>
      <c r="AE26" s="462">
        <f t="shared" si="10"/>
        <v>42857.14</v>
      </c>
      <c r="AF26" s="463" t="str">
        <f t="shared" si="7"/>
        <v>OK</v>
      </c>
      <c r="AG26" s="464">
        <f t="shared" si="8"/>
        <v>1</v>
      </c>
      <c r="AH26" s="462"/>
      <c r="AI26" s="291"/>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row>
    <row r="27" spans="1:505" s="6" customFormat="1" ht="41.45" customHeight="1">
      <c r="A27" s="91" t="s">
        <v>309</v>
      </c>
      <c r="B27" s="86" t="str">
        <f>VLOOKUP(A27,'[3]Matriz de Aquisições'!D:E,2,FALSE)</f>
        <v>Seleção e Contratação de Consultoria para Revisão dos  Processos de Planejamento e Execução Orçamentária.</v>
      </c>
      <c r="C27" s="260"/>
      <c r="D27" s="270">
        <f>VLOOKUP($A27,'Matriz de Aquisições'!$D:$M,9,FALSE)</f>
        <v>43646</v>
      </c>
      <c r="E27" s="271">
        <f>VLOOKUP($A27,'Matriz de Aquisições'!$D:$M,10,FALSE)</f>
        <v>0</v>
      </c>
      <c r="F27" s="327">
        <f>VLOOKUP($A27,'Matriz de Aquisições'!$D:$G,4,FALSE)*VLOOKUP('PEP Av. Fin.'!$A27,'Matriz de Aquisições'!$D:$H,5,FALSE)</f>
        <v>685714.29</v>
      </c>
      <c r="G27" s="667">
        <f>VLOOKUP($A27,'Matriz de Aquisições'!$D:$G,4,FALSE)*VLOOKUP('PEP Av. Fin.'!$A27,'Matriz de Aquisições'!$D:$I,6,FALSE)</f>
        <v>0</v>
      </c>
      <c r="H27" s="328">
        <f t="shared" si="15"/>
        <v>685714.29</v>
      </c>
      <c r="I27" s="87">
        <f t="shared" si="80"/>
        <v>137142.85800000001</v>
      </c>
      <c r="J27" s="668">
        <f t="shared" si="81"/>
        <v>0</v>
      </c>
      <c r="K27" s="669">
        <f t="shared" si="82"/>
        <v>137142.85800000001</v>
      </c>
      <c r="L27" s="309">
        <v>0.2</v>
      </c>
      <c r="M27" s="342">
        <f t="shared" ref="M27:M31" si="92">$F27*P27</f>
        <v>548571.43200000003</v>
      </c>
      <c r="N27" s="670">
        <f t="shared" ref="N27:N31" si="93">$G27*P27</f>
        <v>0</v>
      </c>
      <c r="O27" s="343">
        <f t="shared" ref="O27:O33" si="94">M27+N27</f>
        <v>548571.43200000003</v>
      </c>
      <c r="P27" s="675">
        <v>0.8</v>
      </c>
      <c r="Q27" s="342">
        <f t="shared" si="83"/>
        <v>0</v>
      </c>
      <c r="R27" s="670">
        <f t="shared" si="84"/>
        <v>0</v>
      </c>
      <c r="S27" s="343">
        <f t="shared" si="85"/>
        <v>0</v>
      </c>
      <c r="T27" s="309"/>
      <c r="U27" s="342">
        <f t="shared" si="86"/>
        <v>0</v>
      </c>
      <c r="V27" s="670">
        <f t="shared" si="87"/>
        <v>0</v>
      </c>
      <c r="W27" s="343">
        <f t="shared" si="88"/>
        <v>0</v>
      </c>
      <c r="X27" s="309"/>
      <c r="Y27" s="342">
        <f t="shared" si="89"/>
        <v>0</v>
      </c>
      <c r="Z27" s="670">
        <f t="shared" si="90"/>
        <v>0</v>
      </c>
      <c r="AA27" s="343">
        <f t="shared" si="91"/>
        <v>0</v>
      </c>
      <c r="AB27" s="309"/>
      <c r="AC27" s="462">
        <f t="shared" si="10"/>
        <v>685714.29</v>
      </c>
      <c r="AD27" s="462">
        <f t="shared" si="10"/>
        <v>0</v>
      </c>
      <c r="AE27" s="462">
        <f t="shared" si="10"/>
        <v>685714.29</v>
      </c>
      <c r="AF27" s="463" t="str">
        <f t="shared" si="7"/>
        <v>OK</v>
      </c>
      <c r="AG27" s="464">
        <f t="shared" si="8"/>
        <v>1</v>
      </c>
      <c r="AH27" s="462"/>
      <c r="AI27" s="291"/>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row>
    <row r="28" spans="1:505" s="6" customFormat="1" ht="41.45" customHeight="1">
      <c r="A28" s="91" t="s">
        <v>310</v>
      </c>
      <c r="B28" s="86" t="str">
        <f>VLOOKUP(A28,'[3]Matriz de Aquisições'!D:E,2,FALSE)</f>
        <v>Seleção e Contratação de Consultoria para revisão da metodologia  de Programação e Execução Financeira</v>
      </c>
      <c r="C28" s="260"/>
      <c r="D28" s="270">
        <f>VLOOKUP($A28,'Matriz de Aquisições'!$D:$M,9,FALSE)</f>
        <v>43646</v>
      </c>
      <c r="E28" s="271">
        <f>VLOOKUP($A28,'Matriz de Aquisições'!$D:$M,10,FALSE)</f>
        <v>0</v>
      </c>
      <c r="F28" s="327">
        <f>VLOOKUP($A28,'Matriz de Aquisições'!$D:$G,4,FALSE)*VLOOKUP('PEP Av. Fin.'!$A28,'Matriz de Aquisições'!$D:$H,5,FALSE)</f>
        <v>428571.43</v>
      </c>
      <c r="G28" s="667">
        <f>VLOOKUP($A28,'Matriz de Aquisições'!$D:$G,4,FALSE)*VLOOKUP('PEP Av. Fin.'!$A28,'Matriz de Aquisições'!$D:$I,6,FALSE)</f>
        <v>0</v>
      </c>
      <c r="H28" s="328">
        <f t="shared" si="15"/>
        <v>428571.43</v>
      </c>
      <c r="I28" s="87">
        <f t="shared" si="80"/>
        <v>85714.286000000007</v>
      </c>
      <c r="J28" s="668">
        <f t="shared" si="81"/>
        <v>0</v>
      </c>
      <c r="K28" s="669">
        <f t="shared" si="82"/>
        <v>85714.286000000007</v>
      </c>
      <c r="L28" s="309">
        <v>0.2</v>
      </c>
      <c r="M28" s="342">
        <f t="shared" si="92"/>
        <v>342857.14400000003</v>
      </c>
      <c r="N28" s="670">
        <f t="shared" si="93"/>
        <v>0</v>
      </c>
      <c r="O28" s="343">
        <f t="shared" si="94"/>
        <v>342857.14400000003</v>
      </c>
      <c r="P28" s="675">
        <v>0.8</v>
      </c>
      <c r="Q28" s="342">
        <f t="shared" si="83"/>
        <v>0</v>
      </c>
      <c r="R28" s="670">
        <f t="shared" si="84"/>
        <v>0</v>
      </c>
      <c r="S28" s="343">
        <f t="shared" si="85"/>
        <v>0</v>
      </c>
      <c r="T28" s="309"/>
      <c r="U28" s="342">
        <f t="shared" si="86"/>
        <v>0</v>
      </c>
      <c r="V28" s="670">
        <f t="shared" si="87"/>
        <v>0</v>
      </c>
      <c r="W28" s="343">
        <f t="shared" si="88"/>
        <v>0</v>
      </c>
      <c r="X28" s="309"/>
      <c r="Y28" s="342">
        <f t="shared" si="89"/>
        <v>0</v>
      </c>
      <c r="Z28" s="670">
        <f t="shared" si="90"/>
        <v>0</v>
      </c>
      <c r="AA28" s="343">
        <f t="shared" si="91"/>
        <v>0</v>
      </c>
      <c r="AB28" s="309"/>
      <c r="AC28" s="462">
        <f t="shared" si="10"/>
        <v>428571.43000000005</v>
      </c>
      <c r="AD28" s="462">
        <f t="shared" si="10"/>
        <v>0</v>
      </c>
      <c r="AE28" s="462">
        <f t="shared" si="10"/>
        <v>428571.43000000005</v>
      </c>
      <c r="AF28" s="463" t="str">
        <f t="shared" si="7"/>
        <v>OK</v>
      </c>
      <c r="AG28" s="464">
        <f t="shared" si="8"/>
        <v>1</v>
      </c>
      <c r="AH28" s="462"/>
      <c r="AI28" s="291"/>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row>
    <row r="29" spans="1:505" s="6" customFormat="1" ht="41.45" customHeight="1">
      <c r="A29" s="91" t="s">
        <v>311</v>
      </c>
      <c r="B29" s="86" t="str">
        <f>VLOOKUP(A29,'[3]Matriz de Aquisições'!D:E,2,FALSE)</f>
        <v>Visita técnica a outros entes da federação</v>
      </c>
      <c r="C29" s="260"/>
      <c r="D29" s="270">
        <f>VLOOKUP($A29,'Matriz de Aquisições'!$D:$M,9,FALSE)</f>
        <v>90</v>
      </c>
      <c r="E29" s="271">
        <f>VLOOKUP($A29,'Matriz de Aquisições'!$D:$M,10,FALSE)</f>
        <v>0</v>
      </c>
      <c r="F29" s="327">
        <f>VLOOKUP($A29,'Matriz de Aquisições'!$D:$G,4,FALSE)*VLOOKUP('PEP Av. Fin.'!$A29,'Matriz de Aquisições'!$D:$H,5,FALSE)</f>
        <v>17142.86</v>
      </c>
      <c r="G29" s="667">
        <f>VLOOKUP($A29,'Matriz de Aquisições'!$D:$G,4,FALSE)*VLOOKUP('PEP Av. Fin.'!$A29,'Matriz de Aquisições'!$D:$I,6,FALSE)</f>
        <v>0</v>
      </c>
      <c r="H29" s="328">
        <f t="shared" si="15"/>
        <v>17142.86</v>
      </c>
      <c r="I29" s="87">
        <f t="shared" si="80"/>
        <v>3428.5720000000001</v>
      </c>
      <c r="J29" s="668">
        <f t="shared" si="81"/>
        <v>0</v>
      </c>
      <c r="K29" s="669">
        <f t="shared" si="82"/>
        <v>3428.5720000000001</v>
      </c>
      <c r="L29" s="309">
        <v>0.2</v>
      </c>
      <c r="M29" s="342">
        <f t="shared" si="92"/>
        <v>13714.288</v>
      </c>
      <c r="N29" s="670">
        <f t="shared" si="93"/>
        <v>0</v>
      </c>
      <c r="O29" s="343">
        <f t="shared" si="94"/>
        <v>13714.288</v>
      </c>
      <c r="P29" s="675">
        <v>0.8</v>
      </c>
      <c r="Q29" s="342">
        <f t="shared" si="83"/>
        <v>0</v>
      </c>
      <c r="R29" s="670">
        <f t="shared" si="84"/>
        <v>0</v>
      </c>
      <c r="S29" s="343">
        <f t="shared" si="85"/>
        <v>0</v>
      </c>
      <c r="T29" s="309"/>
      <c r="U29" s="342">
        <f t="shared" si="86"/>
        <v>0</v>
      </c>
      <c r="V29" s="670">
        <f t="shared" si="87"/>
        <v>0</v>
      </c>
      <c r="W29" s="343">
        <f t="shared" si="88"/>
        <v>0</v>
      </c>
      <c r="X29" s="309"/>
      <c r="Y29" s="342">
        <f t="shared" si="89"/>
        <v>0</v>
      </c>
      <c r="Z29" s="670">
        <f t="shared" si="90"/>
        <v>0</v>
      </c>
      <c r="AA29" s="343">
        <f t="shared" si="91"/>
        <v>0</v>
      </c>
      <c r="AB29" s="309"/>
      <c r="AC29" s="462">
        <f t="shared" si="10"/>
        <v>17142.86</v>
      </c>
      <c r="AD29" s="462">
        <f t="shared" si="10"/>
        <v>0</v>
      </c>
      <c r="AE29" s="462">
        <f t="shared" si="10"/>
        <v>17142.86</v>
      </c>
      <c r="AF29" s="463" t="str">
        <f t="shared" si="7"/>
        <v>OK</v>
      </c>
      <c r="AG29" s="464">
        <f t="shared" si="8"/>
        <v>1</v>
      </c>
      <c r="AH29" s="462"/>
      <c r="AI29" s="291"/>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row>
    <row r="30" spans="1:505" s="6" customFormat="1" ht="41.45" customHeight="1">
      <c r="A30" s="91" t="s">
        <v>312</v>
      </c>
      <c r="B30" s="86" t="str">
        <f>VLOOKUP(A30,'[3]Matriz de Aquisições'!D:E,2,FALSE)</f>
        <v>Capacitação da equipe gestora em mapeamento de competências</v>
      </c>
      <c r="C30" s="260"/>
      <c r="D30" s="270">
        <f>VLOOKUP($A30,'Matriz de Aquisições'!$D:$M,9,FALSE)</f>
        <v>44318</v>
      </c>
      <c r="E30" s="271">
        <f>VLOOKUP($A30,'Matriz de Aquisições'!$D:$M,10,FALSE)</f>
        <v>0</v>
      </c>
      <c r="F30" s="327">
        <f>VLOOKUP($A30,'Matriz de Aquisições'!$D:$G,4,FALSE)*VLOOKUP('PEP Av. Fin.'!$A30,'Matriz de Aquisições'!$D:$H,5,FALSE)</f>
        <v>42857.14</v>
      </c>
      <c r="G30" s="667">
        <f>VLOOKUP($A30,'Matriz de Aquisições'!$D:$G,4,FALSE)*VLOOKUP('PEP Av. Fin.'!$A30,'Matriz de Aquisições'!$D:$I,6,FALSE)</f>
        <v>0</v>
      </c>
      <c r="H30" s="328">
        <f t="shared" si="15"/>
        <v>42857.14</v>
      </c>
      <c r="I30" s="87">
        <f t="shared" si="80"/>
        <v>0</v>
      </c>
      <c r="J30" s="668">
        <f t="shared" si="81"/>
        <v>0</v>
      </c>
      <c r="K30" s="669">
        <f t="shared" si="82"/>
        <v>0</v>
      </c>
      <c r="L30" s="309">
        <v>0</v>
      </c>
      <c r="M30" s="342">
        <f t="shared" si="92"/>
        <v>0</v>
      </c>
      <c r="N30" s="670">
        <f t="shared" si="93"/>
        <v>0</v>
      </c>
      <c r="O30" s="343">
        <f t="shared" si="94"/>
        <v>0</v>
      </c>
      <c r="P30" s="675">
        <v>0</v>
      </c>
      <c r="Q30" s="342">
        <f t="shared" si="83"/>
        <v>12857.142</v>
      </c>
      <c r="R30" s="670">
        <f t="shared" si="84"/>
        <v>0</v>
      </c>
      <c r="S30" s="343">
        <f t="shared" si="85"/>
        <v>12857.142</v>
      </c>
      <c r="T30" s="309">
        <v>0.3</v>
      </c>
      <c r="U30" s="342">
        <f t="shared" si="86"/>
        <v>29999.997999999996</v>
      </c>
      <c r="V30" s="670">
        <f t="shared" si="87"/>
        <v>0</v>
      </c>
      <c r="W30" s="343">
        <f t="shared" si="88"/>
        <v>29999.997999999996</v>
      </c>
      <c r="X30" s="309">
        <v>0.7</v>
      </c>
      <c r="Y30" s="342">
        <f t="shared" si="89"/>
        <v>0</v>
      </c>
      <c r="Z30" s="670">
        <f t="shared" si="90"/>
        <v>0</v>
      </c>
      <c r="AA30" s="343">
        <f t="shared" si="91"/>
        <v>0</v>
      </c>
      <c r="AB30" s="309"/>
      <c r="AC30" s="462">
        <f t="shared" si="10"/>
        <v>42857.14</v>
      </c>
      <c r="AD30" s="462">
        <f t="shared" si="10"/>
        <v>0</v>
      </c>
      <c r="AE30" s="462">
        <f t="shared" si="10"/>
        <v>42857.14</v>
      </c>
      <c r="AF30" s="463" t="str">
        <f t="shared" si="7"/>
        <v>OK</v>
      </c>
      <c r="AG30" s="464">
        <f t="shared" si="8"/>
        <v>1</v>
      </c>
      <c r="AH30" s="462"/>
      <c r="AI30" s="291"/>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row>
    <row r="31" spans="1:505" s="6" customFormat="1" ht="41.45" customHeight="1">
      <c r="A31" s="91" t="s">
        <v>313</v>
      </c>
      <c r="B31" s="86" t="str">
        <f>VLOOKUP(A31,'[3]Matriz de Aquisições'!D:E,2,FALSE)</f>
        <v>Participação em eventos</v>
      </c>
      <c r="C31" s="260"/>
      <c r="D31" s="270">
        <f>VLOOKUP($A31,'Matriz de Aquisições'!$D:$M,9,FALSE)</f>
        <v>90</v>
      </c>
      <c r="E31" s="271">
        <f>VLOOKUP($A31,'Matriz de Aquisições'!$D:$M,10,FALSE)</f>
        <v>0</v>
      </c>
      <c r="F31" s="327">
        <f>VLOOKUP($A31,'Matriz de Aquisições'!$D:$G,4,FALSE)*VLOOKUP('PEP Av. Fin.'!$A31,'Matriz de Aquisições'!$D:$H,5,FALSE)</f>
        <v>214285.71</v>
      </c>
      <c r="G31" s="667">
        <f>VLOOKUP($A31,'Matriz de Aquisições'!$D:$G,4,FALSE)*VLOOKUP('PEP Av. Fin.'!$A31,'Matriz de Aquisições'!$D:$I,6,FALSE)</f>
        <v>0</v>
      </c>
      <c r="H31" s="328">
        <f t="shared" si="15"/>
        <v>214285.71</v>
      </c>
      <c r="I31" s="87">
        <f t="shared" si="80"/>
        <v>42857.142</v>
      </c>
      <c r="J31" s="668">
        <f t="shared" si="81"/>
        <v>0</v>
      </c>
      <c r="K31" s="669">
        <f t="shared" si="82"/>
        <v>42857.142</v>
      </c>
      <c r="L31" s="309">
        <v>0.2</v>
      </c>
      <c r="M31" s="342">
        <f t="shared" si="92"/>
        <v>171428.568</v>
      </c>
      <c r="N31" s="670">
        <f t="shared" si="93"/>
        <v>0</v>
      </c>
      <c r="O31" s="343">
        <f t="shared" si="94"/>
        <v>171428.568</v>
      </c>
      <c r="P31" s="675">
        <v>0.8</v>
      </c>
      <c r="Q31" s="342">
        <f t="shared" si="83"/>
        <v>0</v>
      </c>
      <c r="R31" s="670">
        <f t="shared" si="84"/>
        <v>0</v>
      </c>
      <c r="S31" s="343">
        <f t="shared" si="85"/>
        <v>0</v>
      </c>
      <c r="T31" s="309"/>
      <c r="U31" s="342">
        <f t="shared" si="86"/>
        <v>0</v>
      </c>
      <c r="V31" s="670">
        <f t="shared" si="87"/>
        <v>0</v>
      </c>
      <c r="W31" s="343">
        <f t="shared" si="88"/>
        <v>0</v>
      </c>
      <c r="X31" s="309"/>
      <c r="Y31" s="342">
        <f t="shared" si="89"/>
        <v>0</v>
      </c>
      <c r="Z31" s="670">
        <f t="shared" si="90"/>
        <v>0</v>
      </c>
      <c r="AA31" s="343">
        <f t="shared" si="91"/>
        <v>0</v>
      </c>
      <c r="AB31" s="309"/>
      <c r="AC31" s="462">
        <f t="shared" si="10"/>
        <v>214285.71</v>
      </c>
      <c r="AD31" s="462">
        <f t="shared" si="10"/>
        <v>0</v>
      </c>
      <c r="AE31" s="462">
        <f t="shared" si="10"/>
        <v>214285.71</v>
      </c>
      <c r="AF31" s="463" t="str">
        <f t="shared" si="7"/>
        <v>OK</v>
      </c>
      <c r="AG31" s="464">
        <f t="shared" si="8"/>
        <v>1</v>
      </c>
      <c r="AH31" s="462"/>
      <c r="AI31" s="291"/>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row>
    <row r="32" spans="1:505" s="6" customFormat="1" ht="41.45" customHeight="1">
      <c r="A32" s="89" t="str">
        <f>LEFT(B32,5)</f>
        <v>1.3.2</v>
      </c>
      <c r="B32" s="82" t="str">
        <f>'[3]Avanço físico'!A62</f>
        <v>1.3.2 Readequação tecnológica do espaço multimeios</v>
      </c>
      <c r="C32" s="257"/>
      <c r="D32" s="268">
        <f>MIN(D33:D33)</f>
        <v>43707</v>
      </c>
      <c r="E32" s="269">
        <f>MAX(E33:E33)</f>
        <v>0</v>
      </c>
      <c r="F32" s="326">
        <f>SUM(F33:F33)</f>
        <v>85714.29</v>
      </c>
      <c r="G32" s="672">
        <f>SUM(G33:G33)</f>
        <v>0</v>
      </c>
      <c r="H32" s="329">
        <f t="shared" si="15"/>
        <v>85714.29</v>
      </c>
      <c r="I32" s="326">
        <f>SUM(I33:I33)</f>
        <v>17142.858</v>
      </c>
      <c r="J32" s="672">
        <f>SUM(J33:J33)</f>
        <v>0</v>
      </c>
      <c r="K32" s="329">
        <f t="shared" si="82"/>
        <v>17142.858</v>
      </c>
      <c r="L32" s="307">
        <f>K32/$H32</f>
        <v>0.2</v>
      </c>
      <c r="M32" s="341">
        <f>SUM(M33:M33)</f>
        <v>68571.432000000001</v>
      </c>
      <c r="N32" s="673">
        <f>SUM(N33:N33)</f>
        <v>0</v>
      </c>
      <c r="O32" s="344">
        <f t="shared" si="94"/>
        <v>68571.432000000001</v>
      </c>
      <c r="P32" s="666">
        <f>O32/$H32</f>
        <v>0.8</v>
      </c>
      <c r="Q32" s="341">
        <f>SUM(Q33:Q33)</f>
        <v>0</v>
      </c>
      <c r="R32" s="673">
        <f>SUM(R33:R33)</f>
        <v>0</v>
      </c>
      <c r="S32" s="344">
        <f t="shared" si="85"/>
        <v>0</v>
      </c>
      <c r="T32" s="307">
        <f>S32/$H32</f>
        <v>0</v>
      </c>
      <c r="U32" s="341">
        <f>SUM(U33:U33)</f>
        <v>0</v>
      </c>
      <c r="V32" s="673">
        <f>SUM(V33:V33)</f>
        <v>0</v>
      </c>
      <c r="W32" s="344">
        <f t="shared" si="88"/>
        <v>0</v>
      </c>
      <c r="X32" s="307">
        <f>W32/$H32</f>
        <v>0</v>
      </c>
      <c r="Y32" s="341">
        <f>SUM(Y33:Y33)</f>
        <v>0</v>
      </c>
      <c r="Z32" s="673">
        <f>SUM(Z33:Z33)</f>
        <v>0</v>
      </c>
      <c r="AA32" s="344">
        <f t="shared" si="91"/>
        <v>0</v>
      </c>
      <c r="AB32" s="307">
        <f>AA32/$H32</f>
        <v>0</v>
      </c>
      <c r="AC32" s="462">
        <f t="shared" si="10"/>
        <v>85714.290000000008</v>
      </c>
      <c r="AD32" s="462">
        <f t="shared" si="10"/>
        <v>0</v>
      </c>
      <c r="AE32" s="462">
        <f t="shared" si="10"/>
        <v>85714.290000000008</v>
      </c>
      <c r="AF32" s="463" t="str">
        <f t="shared" si="7"/>
        <v>OK</v>
      </c>
      <c r="AG32" s="464">
        <f t="shared" si="8"/>
        <v>1</v>
      </c>
      <c r="AH32" s="462"/>
      <c r="AI32" s="291"/>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row>
    <row r="33" spans="1:505" s="6" customFormat="1" ht="41.45" customHeight="1">
      <c r="A33" s="91" t="s">
        <v>314</v>
      </c>
      <c r="B33" s="86" t="str">
        <f>VLOOKUP(A33,'[3]Matriz de Aquisições'!D:E,2,FALSE)</f>
        <v>Equipamentos para o Studio</v>
      </c>
      <c r="C33" s="260"/>
      <c r="D33" s="270">
        <f>VLOOKUP($A33,'Matriz de Aquisições'!$D:$M,9,FALSE)</f>
        <v>43707</v>
      </c>
      <c r="E33" s="271">
        <f>VLOOKUP($A33,'Matriz de Aquisições'!$D:$M,10,FALSE)</f>
        <v>0</v>
      </c>
      <c r="F33" s="327">
        <f>VLOOKUP($A33,'Matriz de Aquisições'!$D:$G,4,FALSE)*VLOOKUP('PEP Av. Fin.'!$A33,'Matriz de Aquisições'!$D:$H,5,FALSE)</f>
        <v>85714.29</v>
      </c>
      <c r="G33" s="667">
        <f>VLOOKUP($A33,'Matriz de Aquisições'!$D:$G,4,FALSE)*VLOOKUP('PEP Av. Fin.'!$A33,'Matriz de Aquisições'!$D:$I,6,FALSE)</f>
        <v>0</v>
      </c>
      <c r="H33" s="328">
        <f t="shared" si="15"/>
        <v>85714.29</v>
      </c>
      <c r="I33" s="87">
        <f>F33*L33</f>
        <v>17142.858</v>
      </c>
      <c r="J33" s="668">
        <f>G33*L33</f>
        <v>0</v>
      </c>
      <c r="K33" s="669">
        <f>I33+J33</f>
        <v>17142.858</v>
      </c>
      <c r="L33" s="309">
        <v>0.2</v>
      </c>
      <c r="M33" s="342">
        <f t="shared" ref="M33" si="95">$F33*P33</f>
        <v>68571.432000000001</v>
      </c>
      <c r="N33" s="670">
        <f t="shared" ref="N33" si="96">$G33*P33</f>
        <v>0</v>
      </c>
      <c r="O33" s="343">
        <f t="shared" si="94"/>
        <v>68571.432000000001</v>
      </c>
      <c r="P33" s="675">
        <v>0.8</v>
      </c>
      <c r="Q33" s="342">
        <f t="shared" ref="Q33" si="97">$F33*T33</f>
        <v>0</v>
      </c>
      <c r="R33" s="670">
        <f t="shared" ref="R33" si="98">$G33*T33</f>
        <v>0</v>
      </c>
      <c r="S33" s="343">
        <f t="shared" si="85"/>
        <v>0</v>
      </c>
      <c r="T33" s="309"/>
      <c r="U33" s="342">
        <f t="shared" ref="U33" si="99">$F33*X33</f>
        <v>0</v>
      </c>
      <c r="V33" s="670">
        <f t="shared" ref="V33" si="100">$G33*X33</f>
        <v>0</v>
      </c>
      <c r="W33" s="343">
        <f t="shared" si="88"/>
        <v>0</v>
      </c>
      <c r="X33" s="309"/>
      <c r="Y33" s="342">
        <f t="shared" ref="Y33" si="101">$F33*AB33</f>
        <v>0</v>
      </c>
      <c r="Z33" s="670">
        <f t="shared" ref="Z33" si="102">$G33*AB33</f>
        <v>0</v>
      </c>
      <c r="AA33" s="343">
        <f t="shared" si="91"/>
        <v>0</v>
      </c>
      <c r="AB33" s="309"/>
      <c r="AC33" s="462">
        <f t="shared" si="10"/>
        <v>85714.290000000008</v>
      </c>
      <c r="AD33" s="462">
        <f t="shared" si="10"/>
        <v>0</v>
      </c>
      <c r="AE33" s="462">
        <f t="shared" si="10"/>
        <v>85714.290000000008</v>
      </c>
      <c r="AF33" s="463" t="str">
        <f t="shared" si="7"/>
        <v>OK</v>
      </c>
      <c r="AG33" s="464">
        <f t="shared" si="8"/>
        <v>1</v>
      </c>
      <c r="AH33" s="462"/>
      <c r="AI33" s="291"/>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row>
    <row r="34" spans="1:505" s="6" customFormat="1" ht="41.45" customHeight="1">
      <c r="A34" s="89" t="str">
        <f>LEFT(B34,5)</f>
        <v>1.3.3</v>
      </c>
      <c r="B34" s="82" t="s">
        <v>315</v>
      </c>
      <c r="C34" s="257"/>
      <c r="D34" s="268">
        <f>MIN(D35:D35)</f>
        <v>43707</v>
      </c>
      <c r="E34" s="269">
        <f>MAX(E35:E35)</f>
        <v>0</v>
      </c>
      <c r="F34" s="326">
        <f>SUM(F35:F35)</f>
        <v>612319.65565649269</v>
      </c>
      <c r="G34" s="672">
        <f>SUM(G35:G35)</f>
        <v>530537.48434350709</v>
      </c>
      <c r="H34" s="329">
        <f>F34+G34</f>
        <v>1142857.1399999997</v>
      </c>
      <c r="I34" s="326">
        <f>SUM(I35:I35)</f>
        <v>122463.93113129854</v>
      </c>
      <c r="J34" s="672">
        <f>SUM(J35:J35)</f>
        <v>106107.49686870142</v>
      </c>
      <c r="K34" s="329">
        <f>I34+J34</f>
        <v>228571.42799999996</v>
      </c>
      <c r="L34" s="307">
        <f>K34/$H34</f>
        <v>0.2</v>
      </c>
      <c r="M34" s="341">
        <f>SUM(M35:M35)</f>
        <v>183695.89669694781</v>
      </c>
      <c r="N34" s="673">
        <f>SUM(N35:N35)</f>
        <v>159161.24530305213</v>
      </c>
      <c r="O34" s="344">
        <f>M34+N34</f>
        <v>342857.14199999993</v>
      </c>
      <c r="P34" s="666">
        <f>O34/$H34</f>
        <v>0.30000000000000004</v>
      </c>
      <c r="Q34" s="341">
        <f>SUM(Q35:Q35)</f>
        <v>306159.82782824634</v>
      </c>
      <c r="R34" s="673">
        <f>SUM(R35:R35)</f>
        <v>265268.74217175355</v>
      </c>
      <c r="S34" s="344">
        <f>Q34+R34</f>
        <v>571428.56999999983</v>
      </c>
      <c r="T34" s="307">
        <f>S34/$H34</f>
        <v>0.5</v>
      </c>
      <c r="U34" s="341">
        <f>SUM(U35:U35)</f>
        <v>0</v>
      </c>
      <c r="V34" s="673">
        <f>SUM(V35:V35)</f>
        <v>0</v>
      </c>
      <c r="W34" s="344">
        <f>U34+V34</f>
        <v>0</v>
      </c>
      <c r="X34" s="307">
        <f>W34/$H34</f>
        <v>0</v>
      </c>
      <c r="Y34" s="341">
        <f>SUM(Y35:Y35)</f>
        <v>0</v>
      </c>
      <c r="Z34" s="673">
        <f>SUM(Z35:Z35)</f>
        <v>0</v>
      </c>
      <c r="AA34" s="344">
        <f>Y34+Z34</f>
        <v>0</v>
      </c>
      <c r="AB34" s="307">
        <f>AA34/$H34</f>
        <v>0</v>
      </c>
      <c r="AC34" s="462">
        <f t="shared" si="10"/>
        <v>612319.65565649269</v>
      </c>
      <c r="AD34" s="462">
        <f t="shared" si="10"/>
        <v>530537.48434350709</v>
      </c>
      <c r="AE34" s="462">
        <f t="shared" si="10"/>
        <v>1142857.1399999997</v>
      </c>
      <c r="AF34" s="463" t="str">
        <f t="shared" si="7"/>
        <v>OK</v>
      </c>
      <c r="AG34" s="464">
        <f t="shared" si="8"/>
        <v>1</v>
      </c>
      <c r="AH34" s="462"/>
      <c r="AI34" s="291"/>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row>
    <row r="35" spans="1:505" s="6" customFormat="1" ht="41.45" customHeight="1" thickBot="1">
      <c r="A35" s="91" t="s">
        <v>316</v>
      </c>
      <c r="B35" s="86" t="str">
        <f>VLOOKUP(A35,'[3]Matriz de Aquisições'!D:E,2,FALSE)</f>
        <v>Atualização e integração do Sistema  de Gestão de Recursos Humanos (SIARHES)</v>
      </c>
      <c r="C35" s="260"/>
      <c r="D35" s="270">
        <f>VLOOKUP($A35,'Matriz de Aquisições'!$D:$M,9,FALSE)</f>
        <v>43707</v>
      </c>
      <c r="E35" s="271">
        <f>VLOOKUP($A35,'Matriz de Aquisições'!$D:$M,10,FALSE)</f>
        <v>0</v>
      </c>
      <c r="F35" s="327">
        <f>VLOOKUP($A35,'Matriz de Aquisições'!$D:$G,4,FALSE)*VLOOKUP('PEP Av. Fin.'!$A35,'Matriz de Aquisições'!$D:$H,5,FALSE)</f>
        <v>612319.65565649269</v>
      </c>
      <c r="G35" s="667">
        <f>VLOOKUP($A35,'Matriz de Aquisições'!$D:$G,4,FALSE)*VLOOKUP('PEP Av. Fin.'!$A35,'Matriz de Aquisições'!$D:$I,6,FALSE)</f>
        <v>530537.48434350709</v>
      </c>
      <c r="H35" s="328">
        <f t="shared" si="15"/>
        <v>1142857.1399999997</v>
      </c>
      <c r="I35" s="87">
        <f>F35*L35</f>
        <v>122463.93113129854</v>
      </c>
      <c r="J35" s="668">
        <f>G35*L35</f>
        <v>106107.49686870142</v>
      </c>
      <c r="K35" s="669">
        <f>I35+J35</f>
        <v>228571.42799999996</v>
      </c>
      <c r="L35" s="309">
        <v>0.2</v>
      </c>
      <c r="M35" s="342">
        <f t="shared" ref="M35" si="103">$F35*P35</f>
        <v>183695.89669694781</v>
      </c>
      <c r="N35" s="670">
        <f t="shared" ref="N35" si="104">$G35*P35</f>
        <v>159161.24530305213</v>
      </c>
      <c r="O35" s="343">
        <f t="shared" ref="O35" si="105">M35+N35</f>
        <v>342857.14199999993</v>
      </c>
      <c r="P35" s="675">
        <v>0.3</v>
      </c>
      <c r="Q35" s="342">
        <f t="shared" ref="Q35" si="106">$F35*T35</f>
        <v>306159.82782824634</v>
      </c>
      <c r="R35" s="670">
        <f t="shared" ref="R35" si="107">$G35*T35</f>
        <v>265268.74217175355</v>
      </c>
      <c r="S35" s="343">
        <f t="shared" ref="S35" si="108">Q35+R35</f>
        <v>571428.56999999983</v>
      </c>
      <c r="T35" s="309">
        <v>0.5</v>
      </c>
      <c r="U35" s="342">
        <f t="shared" ref="U35" si="109">$F35*X35</f>
        <v>0</v>
      </c>
      <c r="V35" s="670">
        <f t="shared" ref="V35" si="110">$G35*X35</f>
        <v>0</v>
      </c>
      <c r="W35" s="343">
        <f t="shared" ref="W35" si="111">U35+V35</f>
        <v>0</v>
      </c>
      <c r="X35" s="309">
        <v>0</v>
      </c>
      <c r="Y35" s="342">
        <f t="shared" ref="Y35" si="112">$F35*AB35</f>
        <v>0</v>
      </c>
      <c r="Z35" s="670">
        <f t="shared" ref="Z35" si="113">$G35*AB35</f>
        <v>0</v>
      </c>
      <c r="AA35" s="343">
        <f t="shared" ref="AA35" si="114">Y35+Z35</f>
        <v>0</v>
      </c>
      <c r="AB35" s="309"/>
      <c r="AC35" s="462">
        <f t="shared" si="10"/>
        <v>612319.65565649269</v>
      </c>
      <c r="AD35" s="462">
        <f t="shared" si="10"/>
        <v>530537.48434350709</v>
      </c>
      <c r="AE35" s="462">
        <f t="shared" si="10"/>
        <v>1142857.1399999997</v>
      </c>
      <c r="AF35" s="463" t="str">
        <f t="shared" si="7"/>
        <v>OK</v>
      </c>
      <c r="AG35" s="464">
        <f t="shared" si="8"/>
        <v>1</v>
      </c>
      <c r="AH35" s="462"/>
      <c r="AI35" s="291"/>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row>
    <row r="36" spans="1:505" s="6" customFormat="1" ht="41.45" customHeight="1">
      <c r="A36" s="88" t="str">
        <f t="shared" ref="A36" si="115">LEFT(B36,3)</f>
        <v>1.4</v>
      </c>
      <c r="B36" s="84" t="str">
        <f>'[3]Avanço físico'!A64</f>
        <v>1.4   Modelo de gobernanza de TIC actualizado</v>
      </c>
      <c r="C36" s="259"/>
      <c r="D36" s="266">
        <f>MIN(D37,D44)</f>
        <v>90</v>
      </c>
      <c r="E36" s="267">
        <f>MAX(E37:E41)</f>
        <v>0</v>
      </c>
      <c r="F36" s="330">
        <f>F37+F44</f>
        <v>13309430.149999999</v>
      </c>
      <c r="G36" s="661">
        <f t="shared" ref="G36:K36" si="116">G37+G44</f>
        <v>0</v>
      </c>
      <c r="H36" s="662">
        <f t="shared" si="116"/>
        <v>13309430.149999999</v>
      </c>
      <c r="I36" s="330">
        <f>I37+I44</f>
        <v>1827886.0140000002</v>
      </c>
      <c r="J36" s="661">
        <f t="shared" si="116"/>
        <v>0</v>
      </c>
      <c r="K36" s="662">
        <f t="shared" si="116"/>
        <v>1827886.0140000002</v>
      </c>
      <c r="L36" s="306">
        <f t="shared" ref="L36:L109" si="117">K36/H36</f>
        <v>0.13733766159778077</v>
      </c>
      <c r="M36" s="330">
        <f>M37+M44</f>
        <v>2530771.5140000004</v>
      </c>
      <c r="N36" s="661">
        <f t="shared" ref="N36" si="118">N37+N44</f>
        <v>0</v>
      </c>
      <c r="O36" s="662">
        <f>O37+O44</f>
        <v>2530771.5140000004</v>
      </c>
      <c r="P36" s="306">
        <f>O36/$H36</f>
        <v>0.19014875058343506</v>
      </c>
      <c r="Q36" s="330">
        <f>Q37+Q44</f>
        <v>5457172.6290000007</v>
      </c>
      <c r="R36" s="661">
        <f t="shared" ref="R36" si="119">R37+R44</f>
        <v>0</v>
      </c>
      <c r="S36" s="662">
        <f>S37+S44</f>
        <v>5457172.6290000007</v>
      </c>
      <c r="T36" s="306">
        <f>S36/$H36</f>
        <v>0.41002301131577756</v>
      </c>
      <c r="U36" s="330">
        <f>U37+U44</f>
        <v>3493599.9930000002</v>
      </c>
      <c r="V36" s="661">
        <f t="shared" ref="V36" si="120">V37+V44</f>
        <v>0</v>
      </c>
      <c r="W36" s="662">
        <f>W37+W44</f>
        <v>3493599.9930000002</v>
      </c>
      <c r="X36" s="306">
        <f>W36/$H36</f>
        <v>0.26249057650300683</v>
      </c>
      <c r="Y36" s="330">
        <f>Y37+Y44</f>
        <v>0</v>
      </c>
      <c r="Z36" s="661">
        <f t="shared" ref="Z36" si="121">Z37+Z44</f>
        <v>0</v>
      </c>
      <c r="AA36" s="662">
        <f>AA37+AA44</f>
        <v>0</v>
      </c>
      <c r="AB36" s="306">
        <f>AA36/$H36</f>
        <v>0</v>
      </c>
      <c r="AC36" s="462">
        <f t="shared" si="10"/>
        <v>13309430.150000002</v>
      </c>
      <c r="AD36" s="462">
        <f t="shared" si="10"/>
        <v>0</v>
      </c>
      <c r="AE36" s="462">
        <f t="shared" si="10"/>
        <v>13309430.150000002</v>
      </c>
      <c r="AF36" s="463" t="str">
        <f t="shared" si="7"/>
        <v>OK</v>
      </c>
      <c r="AG36" s="464">
        <f t="shared" si="8"/>
        <v>1.0000000000000002</v>
      </c>
      <c r="AH36" s="462"/>
      <c r="AI36" s="291"/>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row>
    <row r="37" spans="1:505" s="6" customFormat="1" ht="41.45" customHeight="1">
      <c r="A37" s="89" t="str">
        <f>LEFT(B37,5)</f>
        <v>1.4.1</v>
      </c>
      <c r="B37" s="82" t="str">
        <f>'[3]Avanço físico'!A65</f>
        <v>1.4.1 Implantação do Plano Diretor de Tecnologia da Informação</v>
      </c>
      <c r="C37" s="257"/>
      <c r="D37" s="268">
        <f>MIN(D38:D42)</f>
        <v>90</v>
      </c>
      <c r="E37" s="269">
        <f>MAX(E38:E42)</f>
        <v>0</v>
      </c>
      <c r="F37" s="326">
        <f>SUM(F38:F43)</f>
        <v>909427.57</v>
      </c>
      <c r="G37" s="672">
        <f>SUM(G38:G42)</f>
        <v>0</v>
      </c>
      <c r="H37" s="329">
        <f>F37+G37</f>
        <v>909427.57</v>
      </c>
      <c r="I37" s="326">
        <f>SUM(I38:I43)</f>
        <v>23599.914000000001</v>
      </c>
      <c r="J37" s="672">
        <f>SUM(J38:J42)</f>
        <v>0</v>
      </c>
      <c r="K37" s="329">
        <f>I37+J37</f>
        <v>23599.914000000001</v>
      </c>
      <c r="L37" s="307">
        <f>K37/$H37</f>
        <v>2.595029530499059E-2</v>
      </c>
      <c r="M37" s="326">
        <f>SUM(M38:M43)</f>
        <v>223628.31400000001</v>
      </c>
      <c r="N37" s="672">
        <f>SUM(N38:N42)</f>
        <v>0</v>
      </c>
      <c r="O37" s="329">
        <f>M37+N37</f>
        <v>223628.31400000001</v>
      </c>
      <c r="P37" s="666">
        <f>O37/$H37</f>
        <v>0.2459000819603479</v>
      </c>
      <c r="Q37" s="326">
        <f>SUM(Q38:Q43)</f>
        <v>348599.571</v>
      </c>
      <c r="R37" s="672">
        <f>SUM(R38:R42)</f>
        <v>0</v>
      </c>
      <c r="S37" s="329">
        <f>Q37+R37</f>
        <v>348599.571</v>
      </c>
      <c r="T37" s="307">
        <f>S37/$H37</f>
        <v>0.38331757525230953</v>
      </c>
      <c r="U37" s="326">
        <f>SUM(U38:U43)</f>
        <v>313599.77100000007</v>
      </c>
      <c r="V37" s="672">
        <f>SUM(V38:V42)</f>
        <v>0</v>
      </c>
      <c r="W37" s="329">
        <f>U37+V37</f>
        <v>313599.77100000007</v>
      </c>
      <c r="X37" s="307">
        <f>W37/$H37</f>
        <v>0.34483204748235208</v>
      </c>
      <c r="Y37" s="326">
        <f>SUM(Y38:Y43)</f>
        <v>0</v>
      </c>
      <c r="Z37" s="672">
        <f>SUM(Z38:Z42)</f>
        <v>0</v>
      </c>
      <c r="AA37" s="329">
        <f>Y37+Z37</f>
        <v>0</v>
      </c>
      <c r="AB37" s="307">
        <f>AA37/$H37</f>
        <v>0</v>
      </c>
      <c r="AC37" s="462">
        <f t="shared" si="10"/>
        <v>909427.57000000007</v>
      </c>
      <c r="AD37" s="462">
        <f t="shared" si="10"/>
        <v>0</v>
      </c>
      <c r="AE37" s="462">
        <f t="shared" si="10"/>
        <v>909427.57000000007</v>
      </c>
      <c r="AF37" s="463" t="str">
        <f t="shared" si="7"/>
        <v>OK</v>
      </c>
      <c r="AG37" s="464">
        <f t="shared" si="8"/>
        <v>1</v>
      </c>
      <c r="AH37" s="462"/>
      <c r="AI37" s="291"/>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row>
    <row r="38" spans="1:505" s="6" customFormat="1" ht="41.45" customHeight="1">
      <c r="A38" s="91" t="s">
        <v>317</v>
      </c>
      <c r="B38" s="86" t="str">
        <f>VLOOKUP(A38,'[3]Matriz de Aquisições'!D:E,2,FALSE)</f>
        <v>solução para programação de tarefas e automação de carga de trabalho</v>
      </c>
      <c r="C38" s="260"/>
      <c r="D38" s="270">
        <f>VLOOKUP($A38,'Matriz de Aquisições'!$D:$M,9,FALSE)</f>
        <v>44073</v>
      </c>
      <c r="E38" s="271">
        <f>VLOOKUP($A38,'Matriz de Aquisições'!$D:$M,10,FALSE)</f>
        <v>0</v>
      </c>
      <c r="F38" s="327">
        <f>VLOOKUP($A38,'Matriz de Aquisições'!$D:$G,4,FALSE)*VLOOKUP('PEP Av. Fin.'!$A38,'Matriz de Aquisições'!$D:$H,5,FALSE)</f>
        <v>142857</v>
      </c>
      <c r="G38" s="667">
        <f>VLOOKUP($A38,'Matriz de Aquisições'!$D:$G,4,FALSE)*VLOOKUP('PEP Av. Fin.'!$A38,'Matriz de Aquisições'!$D:$I,6,FALSE)</f>
        <v>0</v>
      </c>
      <c r="H38" s="328">
        <f t="shared" ref="H38:H39" si="122">F38+G38</f>
        <v>142857</v>
      </c>
      <c r="I38" s="87">
        <f t="shared" ref="I38:I43" si="123">F38*L38</f>
        <v>0</v>
      </c>
      <c r="J38" s="668">
        <f t="shared" ref="J38:J43" si="124">G38*L38</f>
        <v>0</v>
      </c>
      <c r="K38" s="669">
        <f t="shared" ref="K38:K43" si="125">I38+J38</f>
        <v>0</v>
      </c>
      <c r="L38" s="309">
        <v>0</v>
      </c>
      <c r="M38" s="342">
        <f t="shared" ref="M38:M43" si="126">$F38*P38</f>
        <v>0</v>
      </c>
      <c r="N38" s="670">
        <f t="shared" ref="N38:N43" si="127">$G38*P38</f>
        <v>0</v>
      </c>
      <c r="O38" s="343">
        <f t="shared" ref="O38:O43" si="128">M38+N38</f>
        <v>0</v>
      </c>
      <c r="P38" s="675"/>
      <c r="Q38" s="342">
        <f t="shared" ref="Q38:Q43" si="129">$F38*T38</f>
        <v>28571.4</v>
      </c>
      <c r="R38" s="670">
        <f t="shared" ref="R38:R43" si="130">$G38*T38</f>
        <v>0</v>
      </c>
      <c r="S38" s="343">
        <f t="shared" ref="S38:S43" si="131">Q38+R38</f>
        <v>28571.4</v>
      </c>
      <c r="T38" s="309">
        <v>0.2</v>
      </c>
      <c r="U38" s="342">
        <f t="shared" ref="U38:U43" si="132">$F38*X38</f>
        <v>114285.6</v>
      </c>
      <c r="V38" s="670">
        <f t="shared" ref="V38:V43" si="133">$G38*X38</f>
        <v>0</v>
      </c>
      <c r="W38" s="343">
        <f t="shared" ref="W38:W43" si="134">U38+V38</f>
        <v>114285.6</v>
      </c>
      <c r="X38" s="309">
        <v>0.8</v>
      </c>
      <c r="Y38" s="342">
        <f t="shared" ref="Y38:Y43" si="135">$F38*AB38</f>
        <v>0</v>
      </c>
      <c r="Z38" s="670">
        <f t="shared" ref="Z38:Z43" si="136">$G38*AB38</f>
        <v>0</v>
      </c>
      <c r="AA38" s="343">
        <f t="shared" ref="AA38:AA43" si="137">Y38+Z38</f>
        <v>0</v>
      </c>
      <c r="AB38" s="309"/>
      <c r="AC38" s="462">
        <f t="shared" si="10"/>
        <v>142857</v>
      </c>
      <c r="AD38" s="462">
        <f t="shared" si="10"/>
        <v>0</v>
      </c>
      <c r="AE38" s="462">
        <f t="shared" si="10"/>
        <v>142857</v>
      </c>
      <c r="AF38" s="463" t="str">
        <f t="shared" si="7"/>
        <v>OK</v>
      </c>
      <c r="AG38" s="464">
        <f t="shared" si="8"/>
        <v>1</v>
      </c>
      <c r="AH38" s="462"/>
      <c r="AI38" s="291"/>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row>
    <row r="39" spans="1:505" s="6" customFormat="1" ht="41.45" customHeight="1">
      <c r="A39" s="91" t="s">
        <v>318</v>
      </c>
      <c r="B39" s="86" t="str">
        <f>VLOOKUP(A39,'[3]Matriz de Aquisições'!D:E,2,FALSE)</f>
        <v>Sistema para gestão e avaliação de PDTI</v>
      </c>
      <c r="C39" s="260"/>
      <c r="D39" s="270">
        <f>VLOOKUP($A39,'Matriz de Aquisições'!$D:$M,9,FALSE)</f>
        <v>44073</v>
      </c>
      <c r="E39" s="271">
        <f>VLOOKUP($A39,'Matriz de Aquisições'!$D:$M,10,FALSE)</f>
        <v>0</v>
      </c>
      <c r="F39" s="327">
        <f>VLOOKUP($A39,'Matriz de Aquisições'!$D:$G,4,FALSE)*VLOOKUP('PEP Av. Fin.'!$A39,'Matriz de Aquisições'!$D:$H,5,FALSE)</f>
        <v>285714</v>
      </c>
      <c r="G39" s="667">
        <f>VLOOKUP($A39,'Matriz de Aquisições'!$D:$G,4,FALSE)*VLOOKUP('PEP Av. Fin.'!$A39,'Matriz de Aquisições'!$D:$I,6,FALSE)</f>
        <v>0</v>
      </c>
      <c r="H39" s="328">
        <f t="shared" si="122"/>
        <v>285714</v>
      </c>
      <c r="I39" s="87">
        <f t="shared" si="123"/>
        <v>0</v>
      </c>
      <c r="J39" s="668">
        <f t="shared" si="124"/>
        <v>0</v>
      </c>
      <c r="K39" s="669">
        <f t="shared" si="125"/>
        <v>0</v>
      </c>
      <c r="L39" s="309">
        <v>0</v>
      </c>
      <c r="M39" s="342">
        <f t="shared" si="126"/>
        <v>85714.2</v>
      </c>
      <c r="N39" s="670">
        <f t="shared" si="127"/>
        <v>0</v>
      </c>
      <c r="O39" s="343">
        <f t="shared" si="128"/>
        <v>85714.2</v>
      </c>
      <c r="P39" s="675">
        <v>0.3</v>
      </c>
      <c r="Q39" s="342">
        <f t="shared" si="129"/>
        <v>142857</v>
      </c>
      <c r="R39" s="670">
        <f t="shared" si="130"/>
        <v>0</v>
      </c>
      <c r="S39" s="343">
        <f t="shared" si="131"/>
        <v>142857</v>
      </c>
      <c r="T39" s="309">
        <v>0.5</v>
      </c>
      <c r="U39" s="342">
        <f t="shared" si="132"/>
        <v>57142.8</v>
      </c>
      <c r="V39" s="670">
        <f t="shared" si="133"/>
        <v>0</v>
      </c>
      <c r="W39" s="343">
        <f t="shared" si="134"/>
        <v>57142.8</v>
      </c>
      <c r="X39" s="309">
        <v>0.2</v>
      </c>
      <c r="Y39" s="342">
        <f t="shared" si="135"/>
        <v>0</v>
      </c>
      <c r="Z39" s="670">
        <f t="shared" si="136"/>
        <v>0</v>
      </c>
      <c r="AA39" s="343">
        <f t="shared" si="137"/>
        <v>0</v>
      </c>
      <c r="AB39" s="309"/>
      <c r="AC39" s="462">
        <f t="shared" si="10"/>
        <v>285714</v>
      </c>
      <c r="AD39" s="462">
        <f t="shared" si="10"/>
        <v>0</v>
      </c>
      <c r="AE39" s="462">
        <f t="shared" si="10"/>
        <v>285714</v>
      </c>
      <c r="AF39" s="463" t="str">
        <f t="shared" si="7"/>
        <v>OK</v>
      </c>
      <c r="AG39" s="464">
        <f t="shared" si="8"/>
        <v>1</v>
      </c>
      <c r="AH39" s="462"/>
      <c r="AI39" s="291"/>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row>
    <row r="40" spans="1:505" s="6" customFormat="1" ht="41.45" customHeight="1">
      <c r="A40" s="91" t="s">
        <v>319</v>
      </c>
      <c r="B40" s="86" t="str">
        <f>VLOOKUP(A40,'[3]Matriz de Aquisições'!D:E,2,FALSE)</f>
        <v>Mapeamento e remodelagem dos processos de negócio para automações no Sistema Integrado de Planejamento, Orçamento, Finanças e Contabilidade</v>
      </c>
      <c r="C40" s="260"/>
      <c r="D40" s="270">
        <f>VLOOKUP($A40,'Matriz de Aquisições'!$D:$M,9,FALSE)</f>
        <v>43646</v>
      </c>
      <c r="E40" s="271">
        <f>VLOOKUP($A40,'Matriz de Aquisições'!$D:$M,10,FALSE)</f>
        <v>0</v>
      </c>
      <c r="F40" s="327">
        <f>VLOOKUP($A40,'Matriz de Aquisições'!$D:$G,4,FALSE)*VLOOKUP('PEP Av. Fin.'!$A40,'Matriz de Aquisições'!$D:$H,5,FALSE)</f>
        <v>114571</v>
      </c>
      <c r="G40" s="667">
        <f>VLOOKUP($A40,'Matriz de Aquisições'!$D:$G,4,FALSE)*VLOOKUP('PEP Av. Fin.'!$A40,'Matriz de Aquisições'!$D:$I,6,FALSE)</f>
        <v>0</v>
      </c>
      <c r="H40" s="328">
        <f>F40+G40</f>
        <v>114571</v>
      </c>
      <c r="I40" s="87">
        <f t="shared" si="123"/>
        <v>22914.2</v>
      </c>
      <c r="J40" s="668">
        <f t="shared" si="124"/>
        <v>0</v>
      </c>
      <c r="K40" s="669">
        <f t="shared" si="125"/>
        <v>22914.2</v>
      </c>
      <c r="L40" s="309">
        <v>0.2</v>
      </c>
      <c r="M40" s="342">
        <f t="shared" si="126"/>
        <v>34371.299999999996</v>
      </c>
      <c r="N40" s="670">
        <f t="shared" si="127"/>
        <v>0</v>
      </c>
      <c r="O40" s="343">
        <f t="shared" si="128"/>
        <v>34371.299999999996</v>
      </c>
      <c r="P40" s="675">
        <v>0.3</v>
      </c>
      <c r="Q40" s="342">
        <f t="shared" si="129"/>
        <v>57285.5</v>
      </c>
      <c r="R40" s="670">
        <f t="shared" si="130"/>
        <v>0</v>
      </c>
      <c r="S40" s="343">
        <f t="shared" si="131"/>
        <v>57285.5</v>
      </c>
      <c r="T40" s="309">
        <v>0.5</v>
      </c>
      <c r="U40" s="342">
        <f t="shared" si="132"/>
        <v>0</v>
      </c>
      <c r="V40" s="670">
        <f t="shared" si="133"/>
        <v>0</v>
      </c>
      <c r="W40" s="343">
        <f t="shared" si="134"/>
        <v>0</v>
      </c>
      <c r="X40" s="309"/>
      <c r="Y40" s="342">
        <f t="shared" si="135"/>
        <v>0</v>
      </c>
      <c r="Z40" s="670">
        <f t="shared" si="136"/>
        <v>0</v>
      </c>
      <c r="AA40" s="343">
        <f t="shared" si="137"/>
        <v>0</v>
      </c>
      <c r="AB40" s="309"/>
      <c r="AC40" s="462">
        <f t="shared" si="10"/>
        <v>114571</v>
      </c>
      <c r="AD40" s="462">
        <f t="shared" si="10"/>
        <v>0</v>
      </c>
      <c r="AE40" s="462">
        <f t="shared" si="10"/>
        <v>114571</v>
      </c>
      <c r="AF40" s="463" t="str">
        <f t="shared" si="7"/>
        <v>OK</v>
      </c>
      <c r="AG40" s="464">
        <f t="shared" si="8"/>
        <v>1</v>
      </c>
      <c r="AH40" s="462"/>
      <c r="AI40" s="291"/>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row>
    <row r="41" spans="1:505" s="6" customFormat="1" ht="41.45" customHeight="1">
      <c r="A41" s="91" t="s">
        <v>320</v>
      </c>
      <c r="B41" s="86" t="str">
        <f>VLOOKUP(A41,'[3]Matriz de Aquisições'!D:E,2,FALSE)</f>
        <v>Visita técnica para conhecer modelos eficazes de PDTI</v>
      </c>
      <c r="C41" s="260"/>
      <c r="D41" s="270">
        <f>VLOOKUP($A41,'Matriz de Aquisições'!$D:$M,9,FALSE)</f>
        <v>90</v>
      </c>
      <c r="E41" s="271">
        <f>VLOOKUP($A41,'Matriz de Aquisições'!$D:$M,10,FALSE)</f>
        <v>0</v>
      </c>
      <c r="F41" s="327">
        <f>VLOOKUP($A41,'Matriz de Aquisições'!$D:$G,4,FALSE)*VLOOKUP('PEP Av. Fin.'!$A41,'Matriz de Aquisições'!$D:$H,5,FALSE)</f>
        <v>3428.57</v>
      </c>
      <c r="G41" s="667">
        <f>VLOOKUP($A41,'Matriz de Aquisições'!$D:$G,4,FALSE)*VLOOKUP('PEP Av. Fin.'!$A41,'Matriz de Aquisições'!$D:$I,6,FALSE)</f>
        <v>0</v>
      </c>
      <c r="H41" s="328">
        <f>F41+G41</f>
        <v>3428.57</v>
      </c>
      <c r="I41" s="87">
        <f t="shared" si="123"/>
        <v>685.71400000000006</v>
      </c>
      <c r="J41" s="668">
        <f t="shared" si="124"/>
        <v>0</v>
      </c>
      <c r="K41" s="669">
        <f t="shared" si="125"/>
        <v>685.71400000000006</v>
      </c>
      <c r="L41" s="309">
        <v>0.2</v>
      </c>
      <c r="M41" s="342">
        <f t="shared" si="126"/>
        <v>685.71400000000006</v>
      </c>
      <c r="N41" s="670">
        <f t="shared" si="127"/>
        <v>0</v>
      </c>
      <c r="O41" s="343">
        <f t="shared" si="128"/>
        <v>685.71400000000006</v>
      </c>
      <c r="P41" s="675">
        <v>0.2</v>
      </c>
      <c r="Q41" s="342">
        <f t="shared" si="129"/>
        <v>1028.5709999999999</v>
      </c>
      <c r="R41" s="670">
        <f t="shared" si="130"/>
        <v>0</v>
      </c>
      <c r="S41" s="343">
        <f t="shared" si="131"/>
        <v>1028.5709999999999</v>
      </c>
      <c r="T41" s="309">
        <v>0.3</v>
      </c>
      <c r="U41" s="342">
        <f t="shared" si="132"/>
        <v>1028.5709999999999</v>
      </c>
      <c r="V41" s="670">
        <f t="shared" si="133"/>
        <v>0</v>
      </c>
      <c r="W41" s="343">
        <f t="shared" si="134"/>
        <v>1028.5709999999999</v>
      </c>
      <c r="X41" s="309">
        <v>0.3</v>
      </c>
      <c r="Y41" s="342">
        <f t="shared" si="135"/>
        <v>0</v>
      </c>
      <c r="Z41" s="670">
        <f t="shared" si="136"/>
        <v>0</v>
      </c>
      <c r="AA41" s="343">
        <f t="shared" si="137"/>
        <v>0</v>
      </c>
      <c r="AB41" s="309"/>
      <c r="AC41" s="462">
        <f t="shared" si="10"/>
        <v>3428.5699999999997</v>
      </c>
      <c r="AD41" s="462">
        <f t="shared" si="10"/>
        <v>0</v>
      </c>
      <c r="AE41" s="462">
        <f t="shared" si="10"/>
        <v>3428.5699999999997</v>
      </c>
      <c r="AF41" s="463" t="str">
        <f t="shared" si="7"/>
        <v>OK</v>
      </c>
      <c r="AG41" s="464">
        <f t="shared" si="8"/>
        <v>1</v>
      </c>
      <c r="AH41" s="462"/>
      <c r="AI41" s="291"/>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row>
    <row r="42" spans="1:505" s="6" customFormat="1" ht="41.45" customHeight="1">
      <c r="A42" s="91" t="s">
        <v>321</v>
      </c>
      <c r="B42" s="86" t="str">
        <f>VLOOKUP(A42,'[3]Matriz de Aquisições'!D:E,2,FALSE)</f>
        <v>Capacitação para PDTI</v>
      </c>
      <c r="C42" s="260"/>
      <c r="D42" s="270">
        <f>VLOOKUP($A42,'Matriz de Aquisições'!$D:$M,9,FALSE)</f>
        <v>44318</v>
      </c>
      <c r="E42" s="271">
        <f>VLOOKUP($A42,'Matriz de Aquisições'!$D:$M,10,FALSE)</f>
        <v>0</v>
      </c>
      <c r="F42" s="327">
        <f>VLOOKUP($A42,'Matriz de Aquisições'!$D:$G,4,FALSE)*VLOOKUP('PEP Av. Fin.'!$A42,'Matriz de Aquisições'!$D:$H,5,FALSE)</f>
        <v>20000</v>
      </c>
      <c r="G42" s="667">
        <f>VLOOKUP($A42,'Matriz de Aquisições'!$D:$G,4,FALSE)*VLOOKUP('PEP Av. Fin.'!$A42,'Matriz de Aquisições'!$D:$I,6,FALSE)</f>
        <v>0</v>
      </c>
      <c r="H42" s="328">
        <f>F42+G42</f>
        <v>20000</v>
      </c>
      <c r="I42" s="87">
        <f t="shared" si="123"/>
        <v>0</v>
      </c>
      <c r="J42" s="668">
        <f t="shared" si="124"/>
        <v>0</v>
      </c>
      <c r="K42" s="669">
        <f t="shared" si="125"/>
        <v>0</v>
      </c>
      <c r="L42" s="309">
        <v>0</v>
      </c>
      <c r="M42" s="342">
        <f t="shared" si="126"/>
        <v>0</v>
      </c>
      <c r="N42" s="670">
        <f t="shared" si="127"/>
        <v>0</v>
      </c>
      <c r="O42" s="343">
        <f t="shared" si="128"/>
        <v>0</v>
      </c>
      <c r="P42" s="675">
        <v>0</v>
      </c>
      <c r="Q42" s="342">
        <f t="shared" si="129"/>
        <v>16000</v>
      </c>
      <c r="R42" s="670">
        <f t="shared" si="130"/>
        <v>0</v>
      </c>
      <c r="S42" s="343">
        <f t="shared" si="131"/>
        <v>16000</v>
      </c>
      <c r="T42" s="309">
        <v>0.8</v>
      </c>
      <c r="U42" s="342">
        <f t="shared" si="132"/>
        <v>4000</v>
      </c>
      <c r="V42" s="670">
        <f t="shared" si="133"/>
        <v>0</v>
      </c>
      <c r="W42" s="343">
        <f t="shared" si="134"/>
        <v>4000</v>
      </c>
      <c r="X42" s="309">
        <v>0.2</v>
      </c>
      <c r="Y42" s="342">
        <f t="shared" si="135"/>
        <v>0</v>
      </c>
      <c r="Z42" s="670">
        <f t="shared" si="136"/>
        <v>0</v>
      </c>
      <c r="AA42" s="343">
        <f t="shared" si="137"/>
        <v>0</v>
      </c>
      <c r="AB42" s="309"/>
      <c r="AC42" s="462">
        <f t="shared" si="10"/>
        <v>20000</v>
      </c>
      <c r="AD42" s="462">
        <f t="shared" si="10"/>
        <v>0</v>
      </c>
      <c r="AE42" s="462">
        <f t="shared" si="10"/>
        <v>20000</v>
      </c>
      <c r="AF42" s="463" t="str">
        <f t="shared" si="7"/>
        <v>OK</v>
      </c>
      <c r="AG42" s="464">
        <f t="shared" si="8"/>
        <v>1</v>
      </c>
      <c r="AH42" s="462"/>
      <c r="AI42" s="291"/>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row>
    <row r="43" spans="1:505" s="6" customFormat="1" ht="41.45" customHeight="1">
      <c r="A43" s="91" t="s">
        <v>322</v>
      </c>
      <c r="B43" s="86" t="str">
        <f>VLOOKUP(A43,'[3]Matriz de Aquisições'!D:E,2,FALSE)</f>
        <v>Aquisição de solução de Governança, Risco e Conformidade</v>
      </c>
      <c r="C43" s="260"/>
      <c r="D43" s="270">
        <f>VLOOKUP($A43,'Matriz de Aquisições'!$D:$M,9,FALSE)</f>
        <v>44073</v>
      </c>
      <c r="E43" s="271">
        <f>VLOOKUP($A43,'Matriz de Aquisições'!$D:$M,10,FALSE)</f>
        <v>0</v>
      </c>
      <c r="F43" s="327">
        <f>VLOOKUP($A43,'Matriz de Aquisições'!$D:$G,4,FALSE)*VLOOKUP('PEP Av. Fin.'!$A43,'Matriz de Aquisições'!$D:$H,5,FALSE)</f>
        <v>342857</v>
      </c>
      <c r="G43" s="667">
        <f>VLOOKUP($A43,'Matriz de Aquisições'!$D:$G,4,FALSE)*VLOOKUP('PEP Av. Fin.'!$A43,'Matriz de Aquisições'!$D:$I,6,FALSE)</f>
        <v>0</v>
      </c>
      <c r="H43" s="328">
        <f>F43+G43</f>
        <v>342857</v>
      </c>
      <c r="I43" s="87">
        <f t="shared" si="123"/>
        <v>0</v>
      </c>
      <c r="J43" s="668">
        <f t="shared" si="124"/>
        <v>0</v>
      </c>
      <c r="K43" s="669">
        <f t="shared" si="125"/>
        <v>0</v>
      </c>
      <c r="L43" s="309">
        <v>0</v>
      </c>
      <c r="M43" s="342">
        <f t="shared" si="126"/>
        <v>102857.09999999999</v>
      </c>
      <c r="N43" s="670">
        <f t="shared" si="127"/>
        <v>0</v>
      </c>
      <c r="O43" s="343">
        <f t="shared" si="128"/>
        <v>102857.09999999999</v>
      </c>
      <c r="P43" s="675">
        <v>0.3</v>
      </c>
      <c r="Q43" s="342">
        <f t="shared" si="129"/>
        <v>102857.09999999999</v>
      </c>
      <c r="R43" s="670">
        <f t="shared" si="130"/>
        <v>0</v>
      </c>
      <c r="S43" s="343">
        <f t="shared" si="131"/>
        <v>102857.09999999999</v>
      </c>
      <c r="T43" s="309">
        <v>0.3</v>
      </c>
      <c r="U43" s="342">
        <f t="shared" si="132"/>
        <v>137142.80000000002</v>
      </c>
      <c r="V43" s="670">
        <f t="shared" si="133"/>
        <v>0</v>
      </c>
      <c r="W43" s="343">
        <f t="shared" si="134"/>
        <v>137142.80000000002</v>
      </c>
      <c r="X43" s="309">
        <v>0.4</v>
      </c>
      <c r="Y43" s="342">
        <f t="shared" si="135"/>
        <v>0</v>
      </c>
      <c r="Z43" s="670">
        <f t="shared" si="136"/>
        <v>0</v>
      </c>
      <c r="AA43" s="343">
        <f t="shared" si="137"/>
        <v>0</v>
      </c>
      <c r="AB43" s="309"/>
      <c r="AC43" s="462">
        <f t="shared" si="10"/>
        <v>342857</v>
      </c>
      <c r="AD43" s="462">
        <f t="shared" si="10"/>
        <v>0</v>
      </c>
      <c r="AE43" s="462">
        <f t="shared" si="10"/>
        <v>342857</v>
      </c>
      <c r="AF43" s="463" t="str">
        <f t="shared" si="7"/>
        <v>OK</v>
      </c>
      <c r="AG43" s="464">
        <f t="shared" si="8"/>
        <v>1</v>
      </c>
      <c r="AH43" s="462"/>
      <c r="AI43" s="291"/>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row>
    <row r="44" spans="1:505" s="6" customFormat="1" ht="41.45" customHeight="1">
      <c r="A44" s="89" t="str">
        <f>LEFT(B44,5)</f>
        <v>1.4.2</v>
      </c>
      <c r="B44" s="82" t="str">
        <f>'[3]Avanço físico'!A66</f>
        <v>1.4.2 Atualização da plataforma de hardware e software</v>
      </c>
      <c r="C44" s="257"/>
      <c r="D44" s="268">
        <f>MIN(D45:D62)</f>
        <v>90</v>
      </c>
      <c r="E44" s="269">
        <f>MAX(E45:E65)</f>
        <v>0</v>
      </c>
      <c r="F44" s="326">
        <f>SUM(F45:F62)</f>
        <v>12400002.579999998</v>
      </c>
      <c r="G44" s="672">
        <f t="shared" ref="G44:K44" si="138">SUM(G45:G62)</f>
        <v>0</v>
      </c>
      <c r="H44" s="329">
        <f t="shared" si="138"/>
        <v>12400002.579999998</v>
      </c>
      <c r="I44" s="326">
        <f>SUM(I45:I62)</f>
        <v>1804286.1</v>
      </c>
      <c r="J44" s="672">
        <f t="shared" si="138"/>
        <v>0</v>
      </c>
      <c r="K44" s="329">
        <f t="shared" si="138"/>
        <v>1804286.1</v>
      </c>
      <c r="L44" s="307">
        <f>K44/$H44</f>
        <v>0.14550691327356163</v>
      </c>
      <c r="M44" s="326">
        <f>SUM(M45:M62)</f>
        <v>2307143.2000000002</v>
      </c>
      <c r="N44" s="672">
        <f t="shared" ref="N44:O44" si="139">SUM(N45:N62)</f>
        <v>0</v>
      </c>
      <c r="O44" s="329">
        <f t="shared" si="139"/>
        <v>2307143.2000000002</v>
      </c>
      <c r="P44" s="666">
        <f>O44/$H44</f>
        <v>0.18605989677140861</v>
      </c>
      <c r="Q44" s="326">
        <f>SUM(Q45:Q62)</f>
        <v>5108573.0580000002</v>
      </c>
      <c r="R44" s="672">
        <f t="shared" ref="R44:S44" si="140">SUM(R45:R62)</f>
        <v>0</v>
      </c>
      <c r="S44" s="329">
        <f t="shared" si="140"/>
        <v>5108573.0580000002</v>
      </c>
      <c r="T44" s="307">
        <f>S44/$H44</f>
        <v>0.41198161250705168</v>
      </c>
      <c r="U44" s="326">
        <f>SUM(U45:U62)</f>
        <v>3180000.2220000001</v>
      </c>
      <c r="V44" s="672">
        <f t="shared" ref="V44:W44" si="141">SUM(V45:V62)</f>
        <v>0</v>
      </c>
      <c r="W44" s="329">
        <f t="shared" si="141"/>
        <v>3180000.2220000001</v>
      </c>
      <c r="X44" s="307">
        <f>W44/$H44</f>
        <v>0.25645157744797831</v>
      </c>
      <c r="Y44" s="326">
        <f>SUM(Y45:Y62)</f>
        <v>0</v>
      </c>
      <c r="Z44" s="672">
        <f t="shared" ref="Z44:AA44" si="142">SUM(Z45:Z62)</f>
        <v>0</v>
      </c>
      <c r="AA44" s="329">
        <f t="shared" si="142"/>
        <v>0</v>
      </c>
      <c r="AB44" s="307">
        <f>AA44/$H44</f>
        <v>0</v>
      </c>
      <c r="AC44" s="462">
        <f t="shared" si="10"/>
        <v>12400002.580000002</v>
      </c>
      <c r="AD44" s="462">
        <f t="shared" si="10"/>
        <v>0</v>
      </c>
      <c r="AE44" s="462">
        <f t="shared" si="10"/>
        <v>12400002.580000002</v>
      </c>
      <c r="AF44" s="463" t="str">
        <f t="shared" si="7"/>
        <v>OK</v>
      </c>
      <c r="AG44" s="464">
        <f t="shared" si="8"/>
        <v>1.0000000000000002</v>
      </c>
      <c r="AH44" s="462"/>
      <c r="AI44" s="291"/>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row>
    <row r="45" spans="1:505" s="6" customFormat="1" ht="41.45" customHeight="1">
      <c r="A45" s="91" t="s">
        <v>323</v>
      </c>
      <c r="B45" s="86" t="str">
        <f>VLOOKUP(A45,'[3]Matriz de Aquisições'!D:E,2,FALSE)</f>
        <v>Aquisição e/ou expansão dos componentes do hardware de banco de dados Oracle.</v>
      </c>
      <c r="C45" s="260"/>
      <c r="D45" s="270">
        <f>VLOOKUP($A45,'Matriz de Aquisições'!$D:$M,9,FALSE)</f>
        <v>43587</v>
      </c>
      <c r="E45" s="271">
        <f>VLOOKUP($A45,'Matriz de Aquisições'!$D:$M,10,FALSE)</f>
        <v>0</v>
      </c>
      <c r="F45" s="327">
        <f>VLOOKUP($A45,'Matriz de Aquisições'!$D:$G,4,FALSE)*VLOOKUP('PEP Av. Fin.'!$A45,'Matriz de Aquisições'!$D:$H,5,FALSE)</f>
        <v>1857143</v>
      </c>
      <c r="G45" s="667">
        <f>VLOOKUP($A45,'Matriz de Aquisições'!$D:$G,4,FALSE)*VLOOKUP('PEP Av. Fin.'!$A45,'Matriz de Aquisições'!$D:$I,6,FALSE)</f>
        <v>0</v>
      </c>
      <c r="H45" s="328">
        <f t="shared" ref="H45:H62" si="143">F45+G45</f>
        <v>1857143</v>
      </c>
      <c r="I45" s="87">
        <f t="shared" ref="I45:I62" si="144">F45*L45</f>
        <v>928571.5</v>
      </c>
      <c r="J45" s="668">
        <f t="shared" ref="J45:J62" si="145">G45*L45</f>
        <v>0</v>
      </c>
      <c r="K45" s="669">
        <f t="shared" ref="K45:K62" si="146">I45+J45</f>
        <v>928571.5</v>
      </c>
      <c r="L45" s="309">
        <v>0.5</v>
      </c>
      <c r="M45" s="342">
        <f t="shared" ref="M45:M62" si="147">$F45*P45</f>
        <v>928571.5</v>
      </c>
      <c r="N45" s="670">
        <f t="shared" ref="N45:N62" si="148">$G45*P45</f>
        <v>0</v>
      </c>
      <c r="O45" s="343">
        <f t="shared" ref="O45:O62" si="149">M45+N45</f>
        <v>928571.5</v>
      </c>
      <c r="P45" s="675">
        <v>0.5</v>
      </c>
      <c r="Q45" s="342">
        <f t="shared" ref="Q45:Q62" si="150">$F45*T45</f>
        <v>0</v>
      </c>
      <c r="R45" s="670">
        <f t="shared" ref="R45:R62" si="151">$G45*T45</f>
        <v>0</v>
      </c>
      <c r="S45" s="343">
        <f t="shared" ref="S45:S62" si="152">Q45+R45</f>
        <v>0</v>
      </c>
      <c r="T45" s="309">
        <v>0</v>
      </c>
      <c r="U45" s="342">
        <f t="shared" ref="U45:U62" si="153">$F45*X45</f>
        <v>0</v>
      </c>
      <c r="V45" s="670">
        <f t="shared" ref="V45:V62" si="154">$G45*X45</f>
        <v>0</v>
      </c>
      <c r="W45" s="343">
        <f t="shared" ref="W45:W62" si="155">U45+V45</f>
        <v>0</v>
      </c>
      <c r="X45" s="309">
        <v>0</v>
      </c>
      <c r="Y45" s="342">
        <f t="shared" ref="Y45:Y62" si="156">$F45*AB45</f>
        <v>0</v>
      </c>
      <c r="Z45" s="670">
        <f t="shared" ref="Z45:Z62" si="157">$G45*AB45</f>
        <v>0</v>
      </c>
      <c r="AA45" s="343">
        <f t="shared" ref="AA45:AA62" si="158">Y45+Z45</f>
        <v>0</v>
      </c>
      <c r="AB45" s="309"/>
      <c r="AC45" s="462">
        <f t="shared" si="10"/>
        <v>1857143</v>
      </c>
      <c r="AD45" s="462">
        <f t="shared" si="10"/>
        <v>0</v>
      </c>
      <c r="AE45" s="462">
        <f t="shared" si="10"/>
        <v>1857143</v>
      </c>
      <c r="AF45" s="463" t="str">
        <f t="shared" si="7"/>
        <v>OK</v>
      </c>
      <c r="AG45" s="464">
        <f t="shared" si="8"/>
        <v>1</v>
      </c>
      <c r="AH45" s="462"/>
      <c r="AI45" s="291"/>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row>
    <row r="46" spans="1:505" s="6" customFormat="1" ht="41.45" customHeight="1">
      <c r="A46" s="91" t="s">
        <v>324</v>
      </c>
      <c r="B46" s="86" t="str">
        <f>VLOOKUP(A46,'[3]Matriz de Aquisições'!D:E,2,FALSE)</f>
        <v>Adquisição de solução para o ambiente de Disaster/Recover referente a solução Oracle, podendo ser em nuvem ou fisica.</v>
      </c>
      <c r="C46" s="260"/>
      <c r="D46" s="270">
        <f>VLOOKUP($A46,'Matriz de Aquisições'!$D:$M,9,FALSE)</f>
        <v>43952</v>
      </c>
      <c r="E46" s="271">
        <f>VLOOKUP($A46,'Matriz de Aquisições'!$D:$M,10,FALSE)</f>
        <v>0</v>
      </c>
      <c r="F46" s="327">
        <f>VLOOKUP($A46,'Matriz de Aquisições'!$D:$G,4,FALSE)*VLOOKUP('PEP Av. Fin.'!$A46,'Matriz de Aquisições'!$D:$H,5,FALSE)</f>
        <v>1228571</v>
      </c>
      <c r="G46" s="667">
        <f>VLOOKUP($A46,'Matriz de Aquisições'!$D:$G,4,FALSE)*VLOOKUP('PEP Av. Fin.'!$A46,'Matriz de Aquisições'!$D:$I,6,FALSE)</f>
        <v>0</v>
      </c>
      <c r="H46" s="328">
        <f t="shared" si="143"/>
        <v>1228571</v>
      </c>
      <c r="I46" s="87">
        <f t="shared" si="144"/>
        <v>0</v>
      </c>
      <c r="J46" s="668">
        <f t="shared" si="145"/>
        <v>0</v>
      </c>
      <c r="K46" s="669">
        <f t="shared" si="146"/>
        <v>0</v>
      </c>
      <c r="L46" s="309">
        <v>0</v>
      </c>
      <c r="M46" s="342">
        <f t="shared" si="147"/>
        <v>368571.3</v>
      </c>
      <c r="N46" s="670">
        <f t="shared" si="148"/>
        <v>0</v>
      </c>
      <c r="O46" s="343">
        <f t="shared" si="149"/>
        <v>368571.3</v>
      </c>
      <c r="P46" s="675">
        <v>0.3</v>
      </c>
      <c r="Q46" s="342">
        <f t="shared" si="150"/>
        <v>491428.4</v>
      </c>
      <c r="R46" s="670">
        <f t="shared" si="151"/>
        <v>0</v>
      </c>
      <c r="S46" s="343">
        <f t="shared" si="152"/>
        <v>491428.4</v>
      </c>
      <c r="T46" s="309">
        <v>0.4</v>
      </c>
      <c r="U46" s="342">
        <f t="shared" si="153"/>
        <v>368571.3</v>
      </c>
      <c r="V46" s="670">
        <f t="shared" si="154"/>
        <v>0</v>
      </c>
      <c r="W46" s="343">
        <f t="shared" si="155"/>
        <v>368571.3</v>
      </c>
      <c r="X46" s="309">
        <v>0.3</v>
      </c>
      <c r="Y46" s="342">
        <f t="shared" si="156"/>
        <v>0</v>
      </c>
      <c r="Z46" s="670">
        <f t="shared" si="157"/>
        <v>0</v>
      </c>
      <c r="AA46" s="343">
        <f t="shared" si="158"/>
        <v>0</v>
      </c>
      <c r="AB46" s="309"/>
      <c r="AC46" s="462">
        <f t="shared" si="10"/>
        <v>1228571</v>
      </c>
      <c r="AD46" s="462">
        <f t="shared" si="10"/>
        <v>0</v>
      </c>
      <c r="AE46" s="462">
        <f t="shared" si="10"/>
        <v>1228571</v>
      </c>
      <c r="AF46" s="463" t="str">
        <f t="shared" si="7"/>
        <v>OK</v>
      </c>
      <c r="AG46" s="464">
        <f t="shared" si="8"/>
        <v>1</v>
      </c>
      <c r="AH46" s="462"/>
      <c r="AI46" s="291"/>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row>
    <row r="47" spans="1:505" s="6" customFormat="1" ht="41.45" customHeight="1">
      <c r="A47" s="91" t="s">
        <v>325</v>
      </c>
      <c r="B47" s="86" t="str">
        <f>VLOOKUP(A47,'[3]Matriz de Aquisições'!D:E,2,FALSE)</f>
        <v>Routers, Switch, e Access Points e demais recursos disponibilizados</v>
      </c>
      <c r="C47" s="260"/>
      <c r="D47" s="270">
        <f>VLOOKUP($A47,'Matriz de Aquisições'!$D:$M,9,FALSE)</f>
        <v>43587</v>
      </c>
      <c r="E47" s="271">
        <f>VLOOKUP($A47,'Matriz de Aquisições'!$D:$M,10,FALSE)</f>
        <v>0</v>
      </c>
      <c r="F47" s="327">
        <f>VLOOKUP($A47,'Matriz de Aquisições'!$D:$G,4,FALSE)*VLOOKUP('PEP Av. Fin.'!$A47,'Matriz de Aquisições'!$D:$H,5,FALSE)</f>
        <v>571429</v>
      </c>
      <c r="G47" s="667">
        <f>VLOOKUP($A47,'Matriz de Aquisições'!$D:$G,4,FALSE)*VLOOKUP('PEP Av. Fin.'!$A47,'Matriz de Aquisições'!$D:$I,6,FALSE)</f>
        <v>0</v>
      </c>
      <c r="H47" s="328">
        <f t="shared" si="143"/>
        <v>571429</v>
      </c>
      <c r="I47" s="87">
        <f t="shared" si="144"/>
        <v>285714.5</v>
      </c>
      <c r="J47" s="668">
        <f t="shared" si="145"/>
        <v>0</v>
      </c>
      <c r="K47" s="669">
        <f t="shared" si="146"/>
        <v>285714.5</v>
      </c>
      <c r="L47" s="309">
        <v>0.5</v>
      </c>
      <c r="M47" s="342">
        <f t="shared" si="147"/>
        <v>285714.5</v>
      </c>
      <c r="N47" s="670">
        <f t="shared" si="148"/>
        <v>0</v>
      </c>
      <c r="O47" s="343">
        <f t="shared" si="149"/>
        <v>285714.5</v>
      </c>
      <c r="P47" s="675">
        <v>0.5</v>
      </c>
      <c r="Q47" s="342">
        <f t="shared" si="150"/>
        <v>0</v>
      </c>
      <c r="R47" s="670">
        <f t="shared" si="151"/>
        <v>0</v>
      </c>
      <c r="S47" s="343">
        <f t="shared" si="152"/>
        <v>0</v>
      </c>
      <c r="T47" s="309">
        <v>0</v>
      </c>
      <c r="U47" s="342">
        <f t="shared" si="153"/>
        <v>0</v>
      </c>
      <c r="V47" s="670">
        <f t="shared" si="154"/>
        <v>0</v>
      </c>
      <c r="W47" s="343">
        <f t="shared" si="155"/>
        <v>0</v>
      </c>
      <c r="X47" s="309">
        <v>0</v>
      </c>
      <c r="Y47" s="342">
        <f t="shared" si="156"/>
        <v>0</v>
      </c>
      <c r="Z47" s="670">
        <f t="shared" si="157"/>
        <v>0</v>
      </c>
      <c r="AA47" s="343">
        <f t="shared" si="158"/>
        <v>0</v>
      </c>
      <c r="AB47" s="309"/>
      <c r="AC47" s="462">
        <f t="shared" si="10"/>
        <v>571429</v>
      </c>
      <c r="AD47" s="462">
        <f t="shared" si="10"/>
        <v>0</v>
      </c>
      <c r="AE47" s="462">
        <f t="shared" si="10"/>
        <v>571429</v>
      </c>
      <c r="AF47" s="463" t="str">
        <f t="shared" si="7"/>
        <v>OK</v>
      </c>
      <c r="AG47" s="464">
        <f t="shared" si="8"/>
        <v>1</v>
      </c>
      <c r="AH47" s="462"/>
      <c r="AI47" s="291"/>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row>
    <row r="48" spans="1:505" s="6" customFormat="1" ht="41.45" customHeight="1">
      <c r="A48" s="91" t="s">
        <v>326</v>
      </c>
      <c r="B48" s="86" t="str">
        <f>VLOOKUP(A48,'[3]Matriz de Aquisições'!D:E,2,FALSE)</f>
        <v>VDI</v>
      </c>
      <c r="C48" s="260"/>
      <c r="D48" s="270">
        <f>VLOOKUP($A48,'Matriz de Aquisições'!$D:$M,9,FALSE)</f>
        <v>43588</v>
      </c>
      <c r="E48" s="271">
        <f>VLOOKUP($A48,'Matriz de Aquisições'!$D:$M,10,FALSE)</f>
        <v>0</v>
      </c>
      <c r="F48" s="327">
        <f>VLOOKUP($A48,'Matriz de Aquisições'!$D:$G,4,FALSE)*VLOOKUP('PEP Av. Fin.'!$A48,'Matriz de Aquisições'!$D:$H,5,FALSE)</f>
        <v>857143</v>
      </c>
      <c r="G48" s="667">
        <f>VLOOKUP($A48,'Matriz de Aquisições'!$D:$G,4,FALSE)*VLOOKUP('PEP Av. Fin.'!$A48,'Matriz de Aquisições'!$D:$I,6,FALSE)</f>
        <v>0</v>
      </c>
      <c r="H48" s="328">
        <f t="shared" si="143"/>
        <v>857143</v>
      </c>
      <c r="I48" s="87">
        <f t="shared" si="144"/>
        <v>171428.6</v>
      </c>
      <c r="J48" s="668">
        <f t="shared" si="145"/>
        <v>0</v>
      </c>
      <c r="K48" s="669">
        <f t="shared" si="146"/>
        <v>171428.6</v>
      </c>
      <c r="L48" s="309">
        <v>0.2</v>
      </c>
      <c r="M48" s="342">
        <f t="shared" si="147"/>
        <v>257142.9</v>
      </c>
      <c r="N48" s="670">
        <f t="shared" si="148"/>
        <v>0</v>
      </c>
      <c r="O48" s="343">
        <f t="shared" si="149"/>
        <v>257142.9</v>
      </c>
      <c r="P48" s="675">
        <v>0.3</v>
      </c>
      <c r="Q48" s="342">
        <f t="shared" si="150"/>
        <v>428571.5</v>
      </c>
      <c r="R48" s="670">
        <f t="shared" si="151"/>
        <v>0</v>
      </c>
      <c r="S48" s="343">
        <f t="shared" si="152"/>
        <v>428571.5</v>
      </c>
      <c r="T48" s="309">
        <v>0.5</v>
      </c>
      <c r="U48" s="342">
        <f t="shared" si="153"/>
        <v>0</v>
      </c>
      <c r="V48" s="670">
        <f t="shared" si="154"/>
        <v>0</v>
      </c>
      <c r="W48" s="343">
        <f t="shared" si="155"/>
        <v>0</v>
      </c>
      <c r="X48" s="309"/>
      <c r="Y48" s="342">
        <f t="shared" si="156"/>
        <v>0</v>
      </c>
      <c r="Z48" s="670">
        <f t="shared" si="157"/>
        <v>0</v>
      </c>
      <c r="AA48" s="343">
        <f t="shared" si="158"/>
        <v>0</v>
      </c>
      <c r="AB48" s="309"/>
      <c r="AC48" s="462">
        <f t="shared" si="10"/>
        <v>857143</v>
      </c>
      <c r="AD48" s="462">
        <f t="shared" si="10"/>
        <v>0</v>
      </c>
      <c r="AE48" s="462">
        <f t="shared" si="10"/>
        <v>857143</v>
      </c>
      <c r="AF48" s="463" t="str">
        <f t="shared" si="7"/>
        <v>OK</v>
      </c>
      <c r="AG48" s="464">
        <f t="shared" si="8"/>
        <v>1</v>
      </c>
      <c r="AH48" s="462"/>
      <c r="AI48" s="291"/>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row>
    <row r="49" spans="1:505" s="6" customFormat="1" ht="41.45" customHeight="1">
      <c r="A49" s="91" t="s">
        <v>327</v>
      </c>
      <c r="B49" s="86" t="str">
        <f>VLOOKUP(A49,'[3]Matriz de Aquisições'!D:E,2,FALSE)</f>
        <v xml:space="preserve">Solução de servidores </v>
      </c>
      <c r="C49" s="260"/>
      <c r="D49" s="270">
        <f>VLOOKUP($A49,'Matriz de Aquisições'!$D:$M,9,FALSE)</f>
        <v>43587</v>
      </c>
      <c r="E49" s="271">
        <f>VLOOKUP($A49,'Matriz de Aquisições'!$D:$M,10,FALSE)</f>
        <v>0</v>
      </c>
      <c r="F49" s="327">
        <f>VLOOKUP($A49,'Matriz de Aquisições'!$D:$G,4,FALSE)*VLOOKUP('PEP Av. Fin.'!$A49,'Matriz de Aquisições'!$D:$H,5,FALSE)</f>
        <v>642857</v>
      </c>
      <c r="G49" s="667">
        <f>VLOOKUP($A49,'Matriz de Aquisições'!$D:$G,4,FALSE)*VLOOKUP('PEP Av. Fin.'!$A49,'Matriz de Aquisições'!$D:$I,6,FALSE)</f>
        <v>0</v>
      </c>
      <c r="H49" s="328">
        <f t="shared" si="143"/>
        <v>642857</v>
      </c>
      <c r="I49" s="87">
        <f t="shared" si="144"/>
        <v>321428.5</v>
      </c>
      <c r="J49" s="668">
        <f t="shared" si="145"/>
        <v>0</v>
      </c>
      <c r="K49" s="669">
        <f t="shared" si="146"/>
        <v>321428.5</v>
      </c>
      <c r="L49" s="309">
        <v>0.5</v>
      </c>
      <c r="M49" s="342">
        <f t="shared" si="147"/>
        <v>321428.5</v>
      </c>
      <c r="N49" s="670">
        <f t="shared" si="148"/>
        <v>0</v>
      </c>
      <c r="O49" s="343">
        <f t="shared" si="149"/>
        <v>321428.5</v>
      </c>
      <c r="P49" s="675">
        <v>0.5</v>
      </c>
      <c r="Q49" s="342">
        <f t="shared" si="150"/>
        <v>0</v>
      </c>
      <c r="R49" s="670">
        <f t="shared" si="151"/>
        <v>0</v>
      </c>
      <c r="S49" s="343">
        <f t="shared" si="152"/>
        <v>0</v>
      </c>
      <c r="T49" s="309">
        <v>0</v>
      </c>
      <c r="U49" s="342">
        <f t="shared" si="153"/>
        <v>0</v>
      </c>
      <c r="V49" s="670">
        <f t="shared" si="154"/>
        <v>0</v>
      </c>
      <c r="W49" s="343">
        <f t="shared" si="155"/>
        <v>0</v>
      </c>
      <c r="X49" s="309">
        <v>0</v>
      </c>
      <c r="Y49" s="342">
        <f t="shared" si="156"/>
        <v>0</v>
      </c>
      <c r="Z49" s="670">
        <f t="shared" si="157"/>
        <v>0</v>
      </c>
      <c r="AA49" s="343">
        <f t="shared" si="158"/>
        <v>0</v>
      </c>
      <c r="AB49" s="309"/>
      <c r="AC49" s="462">
        <f t="shared" si="10"/>
        <v>642857</v>
      </c>
      <c r="AD49" s="462">
        <f t="shared" si="10"/>
        <v>0</v>
      </c>
      <c r="AE49" s="462">
        <f t="shared" si="10"/>
        <v>642857</v>
      </c>
      <c r="AF49" s="463" t="str">
        <f t="shared" si="7"/>
        <v>OK</v>
      </c>
      <c r="AG49" s="464">
        <f t="shared" si="8"/>
        <v>1</v>
      </c>
      <c r="AH49" s="462"/>
      <c r="AI49" s="291"/>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row>
    <row r="50" spans="1:505" s="6" customFormat="1" ht="41.45" customHeight="1">
      <c r="A50" s="91" t="s">
        <v>328</v>
      </c>
      <c r="B50" s="86" t="str">
        <f>VLOOKUP(A50,'[3]Matriz de Aquisições'!D:E,2,FALSE)</f>
        <v>Solução para acelerar e otimizar os serviços na rede WAN – WAN Optimizantion</v>
      </c>
      <c r="C50" s="260"/>
      <c r="D50" s="270">
        <f>VLOOKUP($A50,'Matriz de Aquisições'!$D:$M,9,FALSE)</f>
        <v>43588</v>
      </c>
      <c r="E50" s="271">
        <f>VLOOKUP($A50,'Matriz de Aquisições'!$D:$M,10,FALSE)</f>
        <v>0</v>
      </c>
      <c r="F50" s="327">
        <f>VLOOKUP($A50,'Matriz de Aquisições'!$D:$G,4,FALSE)*VLOOKUP('PEP Av. Fin.'!$A50,'Matriz de Aquisições'!$D:$H,5,FALSE)</f>
        <v>314286</v>
      </c>
      <c r="G50" s="667">
        <f>VLOOKUP($A50,'Matriz de Aquisições'!$D:$G,4,FALSE)*VLOOKUP('PEP Av. Fin.'!$A50,'Matriz de Aquisições'!$D:$I,6,FALSE)</f>
        <v>0</v>
      </c>
      <c r="H50" s="328">
        <f t="shared" si="143"/>
        <v>314286</v>
      </c>
      <c r="I50" s="87">
        <f t="shared" si="144"/>
        <v>62857.200000000004</v>
      </c>
      <c r="J50" s="668">
        <f t="shared" si="145"/>
        <v>0</v>
      </c>
      <c r="K50" s="669">
        <f t="shared" si="146"/>
        <v>62857.200000000004</v>
      </c>
      <c r="L50" s="309">
        <v>0.2</v>
      </c>
      <c r="M50" s="342">
        <f t="shared" si="147"/>
        <v>94285.8</v>
      </c>
      <c r="N50" s="670">
        <f t="shared" si="148"/>
        <v>0</v>
      </c>
      <c r="O50" s="343">
        <f t="shared" si="149"/>
        <v>94285.8</v>
      </c>
      <c r="P50" s="675">
        <v>0.3</v>
      </c>
      <c r="Q50" s="342">
        <f t="shared" si="150"/>
        <v>157143</v>
      </c>
      <c r="R50" s="670">
        <f t="shared" si="151"/>
        <v>0</v>
      </c>
      <c r="S50" s="343">
        <f t="shared" si="152"/>
        <v>157143</v>
      </c>
      <c r="T50" s="309">
        <v>0.5</v>
      </c>
      <c r="U50" s="342">
        <f t="shared" si="153"/>
        <v>0</v>
      </c>
      <c r="V50" s="670">
        <f t="shared" si="154"/>
        <v>0</v>
      </c>
      <c r="W50" s="343">
        <f t="shared" si="155"/>
        <v>0</v>
      </c>
      <c r="X50" s="309"/>
      <c r="Y50" s="342">
        <f t="shared" si="156"/>
        <v>0</v>
      </c>
      <c r="Z50" s="670">
        <f t="shared" si="157"/>
        <v>0</v>
      </c>
      <c r="AA50" s="343">
        <f t="shared" si="158"/>
        <v>0</v>
      </c>
      <c r="AB50" s="309"/>
      <c r="AC50" s="462">
        <f t="shared" si="10"/>
        <v>314286</v>
      </c>
      <c r="AD50" s="462">
        <f t="shared" si="10"/>
        <v>0</v>
      </c>
      <c r="AE50" s="462">
        <f t="shared" si="10"/>
        <v>314286</v>
      </c>
      <c r="AF50" s="463" t="str">
        <f t="shared" si="7"/>
        <v>OK</v>
      </c>
      <c r="AG50" s="464">
        <f t="shared" si="8"/>
        <v>1</v>
      </c>
      <c r="AH50" s="462"/>
      <c r="AI50" s="291"/>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row>
    <row r="51" spans="1:505" s="6" customFormat="1" ht="41.45" customHeight="1">
      <c r="A51" s="91" t="s">
        <v>329</v>
      </c>
      <c r="B51" s="86" t="str">
        <f>VLOOKUP(A51,'[3]Matriz de Aquisições'!D:E,2,FALSE)</f>
        <v>Solução de segurança e gestão de End Point</v>
      </c>
      <c r="C51" s="260"/>
      <c r="D51" s="270">
        <f>VLOOKUP($A51,'Matriz de Aquisições'!$D:$M,9,FALSE)</f>
        <v>44073</v>
      </c>
      <c r="E51" s="271">
        <f>VLOOKUP($A51,'Matriz de Aquisições'!$D:$M,10,FALSE)</f>
        <v>0</v>
      </c>
      <c r="F51" s="327">
        <f>VLOOKUP($A51,'Matriz de Aquisições'!$D:$G,4,FALSE)*VLOOKUP('PEP Av. Fin.'!$A51,'Matriz de Aquisições'!$D:$H,5,FALSE)</f>
        <v>514286</v>
      </c>
      <c r="G51" s="667">
        <f>VLOOKUP($A51,'Matriz de Aquisições'!$D:$G,4,FALSE)*VLOOKUP('PEP Av. Fin.'!$A51,'Matriz de Aquisições'!$D:$I,6,FALSE)</f>
        <v>0</v>
      </c>
      <c r="H51" s="328">
        <f t="shared" si="143"/>
        <v>514286</v>
      </c>
      <c r="I51" s="87">
        <f t="shared" si="144"/>
        <v>0</v>
      </c>
      <c r="J51" s="668">
        <f t="shared" si="145"/>
        <v>0</v>
      </c>
      <c r="K51" s="669">
        <f t="shared" si="146"/>
        <v>0</v>
      </c>
      <c r="L51" s="309">
        <v>0</v>
      </c>
      <c r="M51" s="342">
        <f t="shared" si="147"/>
        <v>0</v>
      </c>
      <c r="N51" s="670">
        <f t="shared" si="148"/>
        <v>0</v>
      </c>
      <c r="O51" s="343">
        <f t="shared" si="149"/>
        <v>0</v>
      </c>
      <c r="P51" s="675">
        <v>0</v>
      </c>
      <c r="Q51" s="342">
        <f t="shared" si="150"/>
        <v>102857.20000000001</v>
      </c>
      <c r="R51" s="670">
        <f t="shared" si="151"/>
        <v>0</v>
      </c>
      <c r="S51" s="343">
        <f t="shared" si="152"/>
        <v>102857.20000000001</v>
      </c>
      <c r="T51" s="309">
        <v>0.2</v>
      </c>
      <c r="U51" s="342">
        <f t="shared" si="153"/>
        <v>411428.80000000005</v>
      </c>
      <c r="V51" s="670">
        <f t="shared" si="154"/>
        <v>0</v>
      </c>
      <c r="W51" s="343">
        <f t="shared" si="155"/>
        <v>411428.80000000005</v>
      </c>
      <c r="X51" s="309">
        <v>0.8</v>
      </c>
      <c r="Y51" s="342">
        <f t="shared" si="156"/>
        <v>0</v>
      </c>
      <c r="Z51" s="670">
        <f t="shared" si="157"/>
        <v>0</v>
      </c>
      <c r="AA51" s="343">
        <f t="shared" si="158"/>
        <v>0</v>
      </c>
      <c r="AB51" s="309"/>
      <c r="AC51" s="462">
        <f t="shared" si="10"/>
        <v>514286.00000000006</v>
      </c>
      <c r="AD51" s="462">
        <f t="shared" si="10"/>
        <v>0</v>
      </c>
      <c r="AE51" s="462">
        <f t="shared" si="10"/>
        <v>514286.00000000006</v>
      </c>
      <c r="AF51" s="463" t="str">
        <f t="shared" si="7"/>
        <v>OK</v>
      </c>
      <c r="AG51" s="464">
        <f t="shared" si="8"/>
        <v>1</v>
      </c>
      <c r="AH51" s="462"/>
      <c r="AI51" s="291"/>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row>
    <row r="52" spans="1:505" s="6" customFormat="1" ht="41.45" customHeight="1">
      <c r="A52" s="91" t="s">
        <v>330</v>
      </c>
      <c r="B52" s="86" t="str">
        <f>VLOOKUP(A52,'[3]Matriz de Aquisições'!D:E,2,FALSE)</f>
        <v>Aquisição de equipamentos de TI end-points</v>
      </c>
      <c r="C52" s="260"/>
      <c r="D52" s="270">
        <f>VLOOKUP($A52,'Matriz de Aquisições'!$D:$M,9,FALSE)</f>
        <v>44165</v>
      </c>
      <c r="E52" s="271">
        <f>VLOOKUP($A52,'Matriz de Aquisições'!$D:$M,10,FALSE)</f>
        <v>0</v>
      </c>
      <c r="F52" s="327">
        <f>VLOOKUP($A52,'Matriz de Aquisições'!$D:$G,4,FALSE)*VLOOKUP('PEP Av. Fin.'!$A52,'Matriz de Aquisições'!$D:$H,5,FALSE)</f>
        <v>714286</v>
      </c>
      <c r="G52" s="667">
        <f>VLOOKUP($A52,'Matriz de Aquisições'!$D:$G,4,FALSE)*VLOOKUP('PEP Av. Fin.'!$A52,'Matriz de Aquisições'!$D:$I,6,FALSE)</f>
        <v>0</v>
      </c>
      <c r="H52" s="328">
        <f t="shared" si="143"/>
        <v>714286</v>
      </c>
      <c r="I52" s="87">
        <f t="shared" si="144"/>
        <v>0</v>
      </c>
      <c r="J52" s="668">
        <f t="shared" si="145"/>
        <v>0</v>
      </c>
      <c r="K52" s="669">
        <f t="shared" si="146"/>
        <v>0</v>
      </c>
      <c r="L52" s="309">
        <v>0</v>
      </c>
      <c r="M52" s="342">
        <f t="shared" si="147"/>
        <v>0</v>
      </c>
      <c r="N52" s="670">
        <f t="shared" si="148"/>
        <v>0</v>
      </c>
      <c r="O52" s="343">
        <f t="shared" si="149"/>
        <v>0</v>
      </c>
      <c r="P52" s="675">
        <v>0</v>
      </c>
      <c r="Q52" s="342">
        <f t="shared" si="150"/>
        <v>714286</v>
      </c>
      <c r="R52" s="670">
        <f t="shared" si="151"/>
        <v>0</v>
      </c>
      <c r="S52" s="343">
        <f t="shared" si="152"/>
        <v>714286</v>
      </c>
      <c r="T52" s="309">
        <v>1</v>
      </c>
      <c r="U52" s="342">
        <f t="shared" si="153"/>
        <v>0</v>
      </c>
      <c r="V52" s="670">
        <f t="shared" si="154"/>
        <v>0</v>
      </c>
      <c r="W52" s="343">
        <f t="shared" si="155"/>
        <v>0</v>
      </c>
      <c r="X52" s="309"/>
      <c r="Y52" s="342">
        <f t="shared" si="156"/>
        <v>0</v>
      </c>
      <c r="Z52" s="670">
        <f t="shared" si="157"/>
        <v>0</v>
      </c>
      <c r="AA52" s="343">
        <f t="shared" si="158"/>
        <v>0</v>
      </c>
      <c r="AB52" s="309"/>
      <c r="AC52" s="462">
        <f t="shared" si="10"/>
        <v>714286</v>
      </c>
      <c r="AD52" s="462">
        <f t="shared" si="10"/>
        <v>0</v>
      </c>
      <c r="AE52" s="462">
        <f t="shared" si="10"/>
        <v>714286</v>
      </c>
      <c r="AF52" s="463" t="str">
        <f t="shared" si="7"/>
        <v>OK</v>
      </c>
      <c r="AG52" s="464">
        <f t="shared" si="8"/>
        <v>1</v>
      </c>
      <c r="AH52" s="462"/>
      <c r="AI52" s="291"/>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row>
    <row r="53" spans="1:505" s="6" customFormat="1" ht="41.45" customHeight="1">
      <c r="A53" s="91" t="s">
        <v>331</v>
      </c>
      <c r="B53" s="86" t="str">
        <f>VLOOKUP(A53,'[3]Matriz de Aquisições'!D:E,2,FALSE)</f>
        <v>Solução de auditoria do Active Directory</v>
      </c>
      <c r="C53" s="260"/>
      <c r="D53" s="270">
        <f>VLOOKUP($A53,'Matriz de Aquisições'!$D:$M,9,FALSE)</f>
        <v>43952</v>
      </c>
      <c r="E53" s="271">
        <f>VLOOKUP($A53,'Matriz de Aquisições'!$D:$M,10,FALSE)</f>
        <v>0</v>
      </c>
      <c r="F53" s="327">
        <f>VLOOKUP($A53,'Matriz de Aquisições'!$D:$G,4,FALSE)*VLOOKUP('PEP Av. Fin.'!$A53,'Matriz de Aquisições'!$D:$H,5,FALSE)</f>
        <v>100000</v>
      </c>
      <c r="G53" s="667">
        <f>VLOOKUP($A53,'Matriz de Aquisições'!$D:$G,4,FALSE)*VLOOKUP('PEP Av. Fin.'!$A53,'Matriz de Aquisições'!$D:$I,6,FALSE)</f>
        <v>0</v>
      </c>
      <c r="H53" s="328">
        <f t="shared" si="143"/>
        <v>100000</v>
      </c>
      <c r="I53" s="87">
        <f t="shared" si="144"/>
        <v>0</v>
      </c>
      <c r="J53" s="668">
        <f t="shared" si="145"/>
        <v>0</v>
      </c>
      <c r="K53" s="669">
        <f t="shared" si="146"/>
        <v>0</v>
      </c>
      <c r="L53" s="309">
        <v>0</v>
      </c>
      <c r="M53" s="342">
        <f t="shared" si="147"/>
        <v>0</v>
      </c>
      <c r="N53" s="670">
        <f t="shared" si="148"/>
        <v>0</v>
      </c>
      <c r="O53" s="343">
        <f t="shared" si="149"/>
        <v>0</v>
      </c>
      <c r="P53" s="675">
        <v>0</v>
      </c>
      <c r="Q53" s="342">
        <f t="shared" si="150"/>
        <v>20000</v>
      </c>
      <c r="R53" s="670">
        <f t="shared" si="151"/>
        <v>0</v>
      </c>
      <c r="S53" s="343">
        <f t="shared" si="152"/>
        <v>20000</v>
      </c>
      <c r="T53" s="309">
        <v>0.2</v>
      </c>
      <c r="U53" s="342">
        <f t="shared" si="153"/>
        <v>80000</v>
      </c>
      <c r="V53" s="670">
        <f t="shared" si="154"/>
        <v>0</v>
      </c>
      <c r="W53" s="343">
        <f t="shared" si="155"/>
        <v>80000</v>
      </c>
      <c r="X53" s="309">
        <v>0.8</v>
      </c>
      <c r="Y53" s="342">
        <f t="shared" si="156"/>
        <v>0</v>
      </c>
      <c r="Z53" s="670">
        <f t="shared" si="157"/>
        <v>0</v>
      </c>
      <c r="AA53" s="343">
        <f t="shared" si="158"/>
        <v>0</v>
      </c>
      <c r="AB53" s="309"/>
      <c r="AC53" s="462">
        <f t="shared" si="10"/>
        <v>100000</v>
      </c>
      <c r="AD53" s="462">
        <f t="shared" si="10"/>
        <v>0</v>
      </c>
      <c r="AE53" s="462">
        <f t="shared" si="10"/>
        <v>100000</v>
      </c>
      <c r="AF53" s="463" t="str">
        <f t="shared" si="7"/>
        <v>OK</v>
      </c>
      <c r="AG53" s="464">
        <f t="shared" si="8"/>
        <v>1</v>
      </c>
      <c r="AH53" s="462"/>
      <c r="AI53" s="291"/>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row>
    <row r="54" spans="1:505" s="6" customFormat="1" ht="41.45" customHeight="1">
      <c r="A54" s="91" t="s">
        <v>332</v>
      </c>
      <c r="B54" s="86" t="str">
        <f>VLOOKUP(A54,'[3]Matriz de Aquisições'!D:E,2,FALSE)</f>
        <v xml:space="preserve">Solução de Firewall </v>
      </c>
      <c r="C54" s="260"/>
      <c r="D54" s="270">
        <f>VLOOKUP($A54,'Matriz de Aquisições'!$D:$M,9,FALSE)</f>
        <v>44165</v>
      </c>
      <c r="E54" s="271">
        <f>VLOOKUP($A54,'Matriz de Aquisições'!$D:$M,10,FALSE)</f>
        <v>0</v>
      </c>
      <c r="F54" s="327">
        <f>VLOOKUP($A54,'Matriz de Aquisições'!$D:$G,4,FALSE)*VLOOKUP('PEP Av. Fin.'!$A54,'Matriz de Aquisições'!$D:$H,5,FALSE)</f>
        <v>714286</v>
      </c>
      <c r="G54" s="667">
        <f>VLOOKUP($A54,'Matriz de Aquisições'!$D:$G,4,FALSE)*VLOOKUP('PEP Av. Fin.'!$A54,'Matriz de Aquisições'!$D:$I,6,FALSE)</f>
        <v>0</v>
      </c>
      <c r="H54" s="328">
        <f t="shared" si="143"/>
        <v>714286</v>
      </c>
      <c r="I54" s="87">
        <f t="shared" si="144"/>
        <v>0</v>
      </c>
      <c r="J54" s="668">
        <f t="shared" si="145"/>
        <v>0</v>
      </c>
      <c r="K54" s="669">
        <f t="shared" si="146"/>
        <v>0</v>
      </c>
      <c r="L54" s="309">
        <v>0</v>
      </c>
      <c r="M54" s="342">
        <f t="shared" si="147"/>
        <v>0</v>
      </c>
      <c r="N54" s="670">
        <f t="shared" si="148"/>
        <v>0</v>
      </c>
      <c r="O54" s="343">
        <f t="shared" si="149"/>
        <v>0</v>
      </c>
      <c r="P54" s="675">
        <v>0</v>
      </c>
      <c r="Q54" s="342">
        <f t="shared" si="150"/>
        <v>714286</v>
      </c>
      <c r="R54" s="670">
        <f t="shared" si="151"/>
        <v>0</v>
      </c>
      <c r="S54" s="343">
        <f t="shared" si="152"/>
        <v>714286</v>
      </c>
      <c r="T54" s="309">
        <v>1</v>
      </c>
      <c r="U54" s="342">
        <f t="shared" si="153"/>
        <v>0</v>
      </c>
      <c r="V54" s="670">
        <f t="shared" si="154"/>
        <v>0</v>
      </c>
      <c r="W54" s="343">
        <f t="shared" si="155"/>
        <v>0</v>
      </c>
      <c r="X54" s="309"/>
      <c r="Y54" s="342">
        <f t="shared" si="156"/>
        <v>0</v>
      </c>
      <c r="Z54" s="670">
        <f t="shared" si="157"/>
        <v>0</v>
      </c>
      <c r="AA54" s="343">
        <f t="shared" si="158"/>
        <v>0</v>
      </c>
      <c r="AB54" s="309"/>
      <c r="AC54" s="462">
        <f t="shared" si="10"/>
        <v>714286</v>
      </c>
      <c r="AD54" s="462">
        <f t="shared" si="10"/>
        <v>0</v>
      </c>
      <c r="AE54" s="462">
        <f t="shared" si="10"/>
        <v>714286</v>
      </c>
      <c r="AF54" s="463" t="str">
        <f t="shared" si="7"/>
        <v>OK</v>
      </c>
      <c r="AG54" s="464">
        <f t="shared" si="8"/>
        <v>1</v>
      </c>
      <c r="AH54" s="462"/>
      <c r="AI54" s="291"/>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row>
    <row r="55" spans="1:505" s="6" customFormat="1" ht="41.45" customHeight="1">
      <c r="A55" s="91" t="s">
        <v>333</v>
      </c>
      <c r="B55" s="86" t="str">
        <f>VLOOKUP(A55,'[3]Matriz de Aquisições'!D:E,2,FALSE)</f>
        <v>Switchs</v>
      </c>
      <c r="C55" s="260"/>
      <c r="D55" s="270">
        <f>VLOOKUP($A55,'Matriz de Aquisições'!$D:$M,9,FALSE)</f>
        <v>43587</v>
      </c>
      <c r="E55" s="271">
        <f>VLOOKUP($A55,'Matriz de Aquisições'!$D:$M,10,FALSE)</f>
        <v>0</v>
      </c>
      <c r="F55" s="327">
        <f>VLOOKUP($A55,'Matriz de Aquisições'!$D:$G,4,FALSE)*VLOOKUP('PEP Av. Fin.'!$A55,'Matriz de Aquisições'!$D:$H,5,FALSE)</f>
        <v>1000000</v>
      </c>
      <c r="G55" s="667">
        <f>VLOOKUP($A55,'Matriz de Aquisições'!$D:$G,4,FALSE)*VLOOKUP('PEP Av. Fin.'!$A55,'Matriz de Aquisições'!$D:$I,6,FALSE)</f>
        <v>0</v>
      </c>
      <c r="H55" s="328">
        <f t="shared" si="143"/>
        <v>1000000</v>
      </c>
      <c r="I55" s="87">
        <f t="shared" si="144"/>
        <v>0</v>
      </c>
      <c r="J55" s="668">
        <f t="shared" si="145"/>
        <v>0</v>
      </c>
      <c r="K55" s="669">
        <f t="shared" si="146"/>
        <v>0</v>
      </c>
      <c r="L55" s="309">
        <v>0</v>
      </c>
      <c r="M55" s="342">
        <f t="shared" si="147"/>
        <v>0</v>
      </c>
      <c r="N55" s="670">
        <f t="shared" si="148"/>
        <v>0</v>
      </c>
      <c r="O55" s="343">
        <f t="shared" si="149"/>
        <v>0</v>
      </c>
      <c r="P55" s="675"/>
      <c r="Q55" s="342">
        <f t="shared" si="150"/>
        <v>200000</v>
      </c>
      <c r="R55" s="670">
        <f t="shared" si="151"/>
        <v>0</v>
      </c>
      <c r="S55" s="343">
        <f t="shared" si="152"/>
        <v>200000</v>
      </c>
      <c r="T55" s="309">
        <v>0.2</v>
      </c>
      <c r="U55" s="342">
        <f t="shared" si="153"/>
        <v>800000</v>
      </c>
      <c r="V55" s="670">
        <f t="shared" si="154"/>
        <v>0</v>
      </c>
      <c r="W55" s="343">
        <f t="shared" si="155"/>
        <v>800000</v>
      </c>
      <c r="X55" s="309">
        <v>0.8</v>
      </c>
      <c r="Y55" s="342">
        <f t="shared" si="156"/>
        <v>0</v>
      </c>
      <c r="Z55" s="670">
        <f t="shared" si="157"/>
        <v>0</v>
      </c>
      <c r="AA55" s="343">
        <f t="shared" si="158"/>
        <v>0</v>
      </c>
      <c r="AB55" s="309"/>
      <c r="AC55" s="462">
        <f t="shared" si="10"/>
        <v>1000000</v>
      </c>
      <c r="AD55" s="462">
        <f t="shared" si="10"/>
        <v>0</v>
      </c>
      <c r="AE55" s="462">
        <f t="shared" si="10"/>
        <v>1000000</v>
      </c>
      <c r="AF55" s="463" t="str">
        <f t="shared" si="7"/>
        <v>OK</v>
      </c>
      <c r="AG55" s="464">
        <f t="shared" si="8"/>
        <v>1</v>
      </c>
      <c r="AH55" s="462"/>
      <c r="AI55" s="291"/>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row>
    <row r="56" spans="1:505" s="6" customFormat="1" ht="41.45" customHeight="1">
      <c r="A56" s="91" t="s">
        <v>334</v>
      </c>
      <c r="B56" s="86" t="str">
        <f>VLOOKUP(A56,'[3]Matriz de Aquisições'!D:E,2,FALSE)</f>
        <v>Aquisição de solução de Hiper-Convergência para a virtualização de servidores</v>
      </c>
      <c r="C56" s="260"/>
      <c r="D56" s="270">
        <f>VLOOKUP($A56,'Matriz de Aquisições'!$D:$M,9,FALSE)</f>
        <v>43799</v>
      </c>
      <c r="E56" s="271">
        <f>VLOOKUP($A56,'Matriz de Aquisições'!$D:$M,10,FALSE)</f>
        <v>0</v>
      </c>
      <c r="F56" s="327">
        <f>VLOOKUP($A56,'Matriz de Aquisições'!$D:$G,4,FALSE)*VLOOKUP('PEP Av. Fin.'!$A56,'Matriz de Aquisições'!$D:$H,5,FALSE)</f>
        <v>1371429</v>
      </c>
      <c r="G56" s="667">
        <f>VLOOKUP($A56,'Matriz de Aquisições'!$D:$G,4,FALSE)*VLOOKUP('PEP Av. Fin.'!$A56,'Matriz de Aquisições'!$D:$I,6,FALSE)</f>
        <v>0</v>
      </c>
      <c r="H56" s="328">
        <f t="shared" si="143"/>
        <v>1371429</v>
      </c>
      <c r="I56" s="87">
        <f t="shared" si="144"/>
        <v>0</v>
      </c>
      <c r="J56" s="668">
        <f t="shared" si="145"/>
        <v>0</v>
      </c>
      <c r="K56" s="669">
        <f t="shared" si="146"/>
        <v>0</v>
      </c>
      <c r="L56" s="309">
        <v>0</v>
      </c>
      <c r="M56" s="342">
        <f t="shared" si="147"/>
        <v>0</v>
      </c>
      <c r="N56" s="670">
        <f t="shared" si="148"/>
        <v>0</v>
      </c>
      <c r="O56" s="343">
        <f t="shared" si="149"/>
        <v>0</v>
      </c>
      <c r="P56" s="675">
        <v>0</v>
      </c>
      <c r="Q56" s="342">
        <f t="shared" si="150"/>
        <v>1371429</v>
      </c>
      <c r="R56" s="670">
        <f t="shared" si="151"/>
        <v>0</v>
      </c>
      <c r="S56" s="343">
        <f t="shared" si="152"/>
        <v>1371429</v>
      </c>
      <c r="T56" s="309">
        <v>1</v>
      </c>
      <c r="U56" s="342">
        <f t="shared" si="153"/>
        <v>0</v>
      </c>
      <c r="V56" s="670">
        <f t="shared" si="154"/>
        <v>0</v>
      </c>
      <c r="W56" s="343">
        <f t="shared" si="155"/>
        <v>0</v>
      </c>
      <c r="X56" s="309"/>
      <c r="Y56" s="342">
        <f t="shared" si="156"/>
        <v>0</v>
      </c>
      <c r="Z56" s="670">
        <f t="shared" si="157"/>
        <v>0</v>
      </c>
      <c r="AA56" s="343">
        <f t="shared" si="158"/>
        <v>0</v>
      </c>
      <c r="AB56" s="309"/>
      <c r="AC56" s="462">
        <f t="shared" si="10"/>
        <v>1371429</v>
      </c>
      <c r="AD56" s="462">
        <f t="shared" si="10"/>
        <v>0</v>
      </c>
      <c r="AE56" s="462">
        <f t="shared" si="10"/>
        <v>1371429</v>
      </c>
      <c r="AF56" s="463" t="str">
        <f t="shared" si="7"/>
        <v>OK</v>
      </c>
      <c r="AG56" s="464">
        <f t="shared" si="8"/>
        <v>1</v>
      </c>
      <c r="AH56" s="462"/>
      <c r="AI56" s="291"/>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row>
    <row r="57" spans="1:505" s="6" customFormat="1" ht="41.45" customHeight="1">
      <c r="A57" s="91" t="s">
        <v>335</v>
      </c>
      <c r="B57" s="86" t="str">
        <f>VLOOKUP(A57,'[3]Matriz de Aquisições'!D:E,2,FALSE)</f>
        <v>Aquisição de solução de auditoria de Acesso Remoto para as Atividades de Suporte Técnico</v>
      </c>
      <c r="C57" s="260"/>
      <c r="D57" s="270">
        <f>VLOOKUP($A57,'Matriz de Aquisições'!$D:$M,9,FALSE)</f>
        <v>43587</v>
      </c>
      <c r="E57" s="271">
        <f>VLOOKUP($A57,'Matriz de Aquisições'!$D:$M,10,FALSE)</f>
        <v>0</v>
      </c>
      <c r="F57" s="327">
        <f>VLOOKUP($A57,'Matriz de Aquisições'!$D:$G,4,FALSE)*VLOOKUP('PEP Av. Fin.'!$A57,'Matriz de Aquisições'!$D:$H,5,FALSE)</f>
        <v>114286</v>
      </c>
      <c r="G57" s="667">
        <f>VLOOKUP($A57,'Matriz de Aquisições'!$D:$G,4,FALSE)*VLOOKUP('PEP Av. Fin.'!$A57,'Matriz de Aquisições'!$D:$I,6,FALSE)</f>
        <v>0</v>
      </c>
      <c r="H57" s="328">
        <f t="shared" si="143"/>
        <v>114286</v>
      </c>
      <c r="I57" s="87">
        <f t="shared" si="144"/>
        <v>0</v>
      </c>
      <c r="J57" s="668">
        <f t="shared" si="145"/>
        <v>0</v>
      </c>
      <c r="K57" s="669">
        <f t="shared" si="146"/>
        <v>0</v>
      </c>
      <c r="L57" s="309">
        <v>0</v>
      </c>
      <c r="M57" s="342">
        <f t="shared" si="147"/>
        <v>0</v>
      </c>
      <c r="N57" s="670">
        <f t="shared" si="148"/>
        <v>0</v>
      </c>
      <c r="O57" s="343">
        <f t="shared" si="149"/>
        <v>0</v>
      </c>
      <c r="P57" s="675"/>
      <c r="Q57" s="342">
        <f t="shared" si="150"/>
        <v>22857.200000000001</v>
      </c>
      <c r="R57" s="670">
        <f t="shared" si="151"/>
        <v>0</v>
      </c>
      <c r="S57" s="343">
        <f t="shared" si="152"/>
        <v>22857.200000000001</v>
      </c>
      <c r="T57" s="309">
        <v>0.2</v>
      </c>
      <c r="U57" s="342">
        <f t="shared" si="153"/>
        <v>91428.800000000003</v>
      </c>
      <c r="V57" s="670">
        <f t="shared" si="154"/>
        <v>0</v>
      </c>
      <c r="W57" s="343">
        <f t="shared" si="155"/>
        <v>91428.800000000003</v>
      </c>
      <c r="X57" s="309">
        <v>0.8</v>
      </c>
      <c r="Y57" s="342">
        <f t="shared" si="156"/>
        <v>0</v>
      </c>
      <c r="Z57" s="670">
        <f t="shared" si="157"/>
        <v>0</v>
      </c>
      <c r="AA57" s="343">
        <f t="shared" si="158"/>
        <v>0</v>
      </c>
      <c r="AB57" s="309"/>
      <c r="AC57" s="462">
        <f t="shared" si="10"/>
        <v>114286</v>
      </c>
      <c r="AD57" s="462">
        <f t="shared" si="10"/>
        <v>0</v>
      </c>
      <c r="AE57" s="462">
        <f t="shared" si="10"/>
        <v>114286</v>
      </c>
      <c r="AF57" s="463" t="str">
        <f t="shared" si="7"/>
        <v>OK</v>
      </c>
      <c r="AG57" s="464">
        <f t="shared" si="8"/>
        <v>1</v>
      </c>
      <c r="AH57" s="462"/>
      <c r="AI57" s="291"/>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row>
    <row r="58" spans="1:505" s="6" customFormat="1" ht="41.45" customHeight="1">
      <c r="A58" s="91" t="s">
        <v>336</v>
      </c>
      <c r="B58" s="86" t="str">
        <f>VLOOKUP(A58,'[3]Matriz de Aquisições'!D:E,2,FALSE)</f>
        <v>Aquisição de solução de recuperação de desastres, podendo ser em nuvem ou fisica.</v>
      </c>
      <c r="C58" s="260"/>
      <c r="D58" s="270">
        <f>VLOOKUP($A58,'Matriz de Aquisições'!$D:$M,9,FALSE)</f>
        <v>43799</v>
      </c>
      <c r="E58" s="271">
        <f>VLOOKUP($A58,'Matriz de Aquisições'!$D:$M,10,FALSE)</f>
        <v>0</v>
      </c>
      <c r="F58" s="327">
        <f>VLOOKUP($A58,'Matriz de Aquisições'!$D:$G,4,FALSE)*VLOOKUP('PEP Av. Fin.'!$A58,'Matriz de Aquisições'!$D:$H,5,FALSE)</f>
        <v>514286</v>
      </c>
      <c r="G58" s="667">
        <f>VLOOKUP($A58,'Matriz de Aquisições'!$D:$G,4,FALSE)*VLOOKUP('PEP Av. Fin.'!$A58,'Matriz de Aquisições'!$D:$I,6,FALSE)</f>
        <v>0</v>
      </c>
      <c r="H58" s="328">
        <f t="shared" si="143"/>
        <v>514286</v>
      </c>
      <c r="I58" s="87">
        <f t="shared" si="144"/>
        <v>0</v>
      </c>
      <c r="J58" s="668">
        <f t="shared" si="145"/>
        <v>0</v>
      </c>
      <c r="K58" s="669">
        <f t="shared" si="146"/>
        <v>0</v>
      </c>
      <c r="L58" s="309">
        <v>0</v>
      </c>
      <c r="M58" s="342">
        <f t="shared" si="147"/>
        <v>0</v>
      </c>
      <c r="N58" s="670">
        <f t="shared" si="148"/>
        <v>0</v>
      </c>
      <c r="O58" s="343">
        <f t="shared" si="149"/>
        <v>0</v>
      </c>
      <c r="P58" s="675">
        <v>0</v>
      </c>
      <c r="Q58" s="342">
        <f t="shared" si="150"/>
        <v>514286</v>
      </c>
      <c r="R58" s="670">
        <f t="shared" si="151"/>
        <v>0</v>
      </c>
      <c r="S58" s="343">
        <f t="shared" si="152"/>
        <v>514286</v>
      </c>
      <c r="T58" s="309">
        <v>1</v>
      </c>
      <c r="U58" s="342">
        <f t="shared" si="153"/>
        <v>0</v>
      </c>
      <c r="V58" s="670">
        <f t="shared" si="154"/>
        <v>0</v>
      </c>
      <c r="W58" s="343">
        <f t="shared" si="155"/>
        <v>0</v>
      </c>
      <c r="X58" s="309"/>
      <c r="Y58" s="342">
        <f t="shared" si="156"/>
        <v>0</v>
      </c>
      <c r="Z58" s="670">
        <f t="shared" si="157"/>
        <v>0</v>
      </c>
      <c r="AA58" s="343">
        <f t="shared" si="158"/>
        <v>0</v>
      </c>
      <c r="AB58" s="309"/>
      <c r="AC58" s="462">
        <f t="shared" si="10"/>
        <v>514286</v>
      </c>
      <c r="AD58" s="462">
        <f t="shared" si="10"/>
        <v>0</v>
      </c>
      <c r="AE58" s="462">
        <f t="shared" si="10"/>
        <v>514286</v>
      </c>
      <c r="AF58" s="463" t="str">
        <f t="shared" si="7"/>
        <v>OK</v>
      </c>
      <c r="AG58" s="464">
        <f t="shared" si="8"/>
        <v>1</v>
      </c>
      <c r="AH58" s="462"/>
      <c r="AI58" s="291"/>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row>
    <row r="59" spans="1:505" s="6" customFormat="1" ht="41.45" customHeight="1">
      <c r="A59" s="91" t="s">
        <v>337</v>
      </c>
      <c r="B59" s="86" t="str">
        <f>VLOOKUP(A59,'[3]Matriz de Aquisições'!D:E,2,FALSE)</f>
        <v>Modernização, atualização e aquisição de soluções de ferramentas para desenvolvimento de sistemas</v>
      </c>
      <c r="C59" s="260"/>
      <c r="D59" s="270">
        <f>VLOOKUP($A59,'Matriz de Aquisições'!$D:$M,9,FALSE)</f>
        <v>90</v>
      </c>
      <c r="E59" s="271">
        <f>VLOOKUP($A59,'Matriz de Aquisições'!$D:$M,10,FALSE)</f>
        <v>0</v>
      </c>
      <c r="F59" s="327">
        <f>VLOOKUP($A59,'Matriz de Aquisições'!$D:$G,4,FALSE)*VLOOKUP('PEP Av. Fin.'!$A59,'Matriz de Aquisições'!$D:$H,5,FALSE)</f>
        <v>1142857</v>
      </c>
      <c r="G59" s="667">
        <f>VLOOKUP($A59,'Matriz de Aquisições'!$D:$G,4,FALSE)*VLOOKUP('PEP Av. Fin.'!$A59,'Matriz de Aquisições'!$D:$I,6,FALSE)</f>
        <v>0</v>
      </c>
      <c r="H59" s="328">
        <f t="shared" si="143"/>
        <v>1142857</v>
      </c>
      <c r="I59" s="87">
        <f t="shared" si="144"/>
        <v>0</v>
      </c>
      <c r="J59" s="668">
        <f t="shared" si="145"/>
        <v>0</v>
      </c>
      <c r="K59" s="669">
        <f t="shared" si="146"/>
        <v>0</v>
      </c>
      <c r="L59" s="309">
        <v>0</v>
      </c>
      <c r="M59" s="342">
        <f t="shared" si="147"/>
        <v>0</v>
      </c>
      <c r="N59" s="670">
        <f t="shared" si="148"/>
        <v>0</v>
      </c>
      <c r="O59" s="343">
        <f t="shared" si="149"/>
        <v>0</v>
      </c>
      <c r="P59" s="675"/>
      <c r="Q59" s="342">
        <f t="shared" si="150"/>
        <v>228571.40000000002</v>
      </c>
      <c r="R59" s="670">
        <f t="shared" si="151"/>
        <v>0</v>
      </c>
      <c r="S59" s="343">
        <f t="shared" si="152"/>
        <v>228571.40000000002</v>
      </c>
      <c r="T59" s="309">
        <v>0.2</v>
      </c>
      <c r="U59" s="342">
        <f t="shared" si="153"/>
        <v>914285.60000000009</v>
      </c>
      <c r="V59" s="670">
        <f t="shared" si="154"/>
        <v>0</v>
      </c>
      <c r="W59" s="343">
        <f t="shared" si="155"/>
        <v>914285.60000000009</v>
      </c>
      <c r="X59" s="309">
        <v>0.8</v>
      </c>
      <c r="Y59" s="342">
        <f t="shared" si="156"/>
        <v>0</v>
      </c>
      <c r="Z59" s="670">
        <f t="shared" si="157"/>
        <v>0</v>
      </c>
      <c r="AA59" s="343">
        <f t="shared" si="158"/>
        <v>0</v>
      </c>
      <c r="AB59" s="309"/>
      <c r="AC59" s="462">
        <f t="shared" si="10"/>
        <v>1142857</v>
      </c>
      <c r="AD59" s="462">
        <f t="shared" si="10"/>
        <v>0</v>
      </c>
      <c r="AE59" s="462">
        <f t="shared" si="10"/>
        <v>1142857</v>
      </c>
      <c r="AF59" s="463" t="str">
        <f t="shared" si="7"/>
        <v>OK</v>
      </c>
      <c r="AG59" s="464">
        <f t="shared" si="8"/>
        <v>1</v>
      </c>
      <c r="AH59" s="462"/>
      <c r="AI59" s="291"/>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row>
    <row r="60" spans="1:505" s="6" customFormat="1" ht="41.45" customHeight="1">
      <c r="A60" s="91" t="s">
        <v>338</v>
      </c>
      <c r="B60" s="86" t="str">
        <f>VLOOKUP(A60,'[3]Matriz de Aquisições'!D:E,2,FALSE)</f>
        <v xml:space="preserve">Elaboração de diretrizes estratégicas, padronização e implementação dos processos para gestão da dívida </v>
      </c>
      <c r="C60" s="260"/>
      <c r="D60" s="270">
        <f>VLOOKUP($A60,'Matriz de Aquisições'!$D:$M,9,FALSE)</f>
        <v>43646</v>
      </c>
      <c r="E60" s="271">
        <f>VLOOKUP($A60,'Matriz de Aquisições'!$D:$M,10,FALSE)</f>
        <v>0</v>
      </c>
      <c r="F60" s="327">
        <f>VLOOKUP($A60,'Matriz de Aquisições'!$D:$G,4,FALSE)*VLOOKUP('PEP Av. Fin.'!$A60,'Matriz de Aquisições'!$D:$H,5,FALSE)</f>
        <v>171429</v>
      </c>
      <c r="G60" s="667">
        <f>VLOOKUP($A60,'Matriz de Aquisições'!$D:$G,4,FALSE)*VLOOKUP('PEP Av. Fin.'!$A60,'Matriz de Aquisições'!$D:$I,6,FALSE)</f>
        <v>0</v>
      </c>
      <c r="H60" s="328">
        <f t="shared" si="143"/>
        <v>171429</v>
      </c>
      <c r="I60" s="87">
        <f t="shared" si="144"/>
        <v>34285.800000000003</v>
      </c>
      <c r="J60" s="668">
        <f t="shared" si="145"/>
        <v>0</v>
      </c>
      <c r="K60" s="669">
        <f t="shared" si="146"/>
        <v>34285.800000000003</v>
      </c>
      <c r="L60" s="309">
        <v>0.2</v>
      </c>
      <c r="M60" s="342">
        <f t="shared" si="147"/>
        <v>51428.7</v>
      </c>
      <c r="N60" s="670">
        <f t="shared" si="148"/>
        <v>0</v>
      </c>
      <c r="O60" s="343">
        <f t="shared" si="149"/>
        <v>51428.7</v>
      </c>
      <c r="P60" s="675">
        <v>0.3</v>
      </c>
      <c r="Q60" s="342">
        <f t="shared" si="150"/>
        <v>85714.5</v>
      </c>
      <c r="R60" s="670">
        <f t="shared" si="151"/>
        <v>0</v>
      </c>
      <c r="S60" s="343">
        <f t="shared" si="152"/>
        <v>85714.5</v>
      </c>
      <c r="T60" s="309">
        <v>0.5</v>
      </c>
      <c r="U60" s="342">
        <f t="shared" si="153"/>
        <v>0</v>
      </c>
      <c r="V60" s="670">
        <f t="shared" si="154"/>
        <v>0</v>
      </c>
      <c r="W60" s="343">
        <f t="shared" si="155"/>
        <v>0</v>
      </c>
      <c r="X60" s="309"/>
      <c r="Y60" s="342">
        <f t="shared" si="156"/>
        <v>0</v>
      </c>
      <c r="Z60" s="670">
        <f t="shared" si="157"/>
        <v>0</v>
      </c>
      <c r="AA60" s="343">
        <f t="shared" si="158"/>
        <v>0</v>
      </c>
      <c r="AB60" s="309"/>
      <c r="AC60" s="462">
        <f t="shared" si="10"/>
        <v>171429</v>
      </c>
      <c r="AD60" s="462">
        <f t="shared" si="10"/>
        <v>0</v>
      </c>
      <c r="AE60" s="462">
        <f t="shared" si="10"/>
        <v>171429</v>
      </c>
      <c r="AF60" s="463" t="str">
        <f t="shared" si="7"/>
        <v>OK</v>
      </c>
      <c r="AG60" s="464">
        <f t="shared" si="8"/>
        <v>1</v>
      </c>
      <c r="AH60" s="462"/>
      <c r="AI60" s="291"/>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row>
    <row r="61" spans="1:505" s="6" customFormat="1" ht="41.45" customHeight="1">
      <c r="A61" s="91" t="s">
        <v>339</v>
      </c>
      <c r="B61" s="86" t="str">
        <f>VLOOKUP(A61,'[3]Matriz de Aquisições'!D:E,2,FALSE)</f>
        <v>Capacitação em ferramentas tecnológicas</v>
      </c>
      <c r="C61" s="260"/>
      <c r="D61" s="270">
        <f>VLOOKUP($A61,'Matriz de Aquisições'!$D:$M,9,FALSE)</f>
        <v>90</v>
      </c>
      <c r="E61" s="271">
        <f>VLOOKUP($A61,'Matriz de Aquisições'!$D:$M,10,FALSE)</f>
        <v>0</v>
      </c>
      <c r="F61" s="327">
        <f>VLOOKUP($A61,'Matriz de Aquisições'!$D:$G,4,FALSE)*VLOOKUP('PEP Av. Fin.'!$A61,'Matriz de Aquisições'!$D:$H,5,FALSE)</f>
        <v>285714.28999999998</v>
      </c>
      <c r="G61" s="667">
        <f>VLOOKUP($A61,'Matriz de Aquisições'!$D:$G,4,FALSE)*VLOOKUP('PEP Av. Fin.'!$A61,'Matriz de Aquisições'!$D:$I,6,FALSE)</f>
        <v>0</v>
      </c>
      <c r="H61" s="328">
        <f t="shared" si="143"/>
        <v>285714.28999999998</v>
      </c>
      <c r="I61" s="87">
        <f t="shared" si="144"/>
        <v>0</v>
      </c>
      <c r="J61" s="668">
        <f t="shared" si="145"/>
        <v>0</v>
      </c>
      <c r="K61" s="669">
        <f t="shared" si="146"/>
        <v>0</v>
      </c>
      <c r="L61" s="309">
        <v>0</v>
      </c>
      <c r="M61" s="342">
        <f t="shared" si="147"/>
        <v>0</v>
      </c>
      <c r="N61" s="670">
        <f t="shared" si="148"/>
        <v>0</v>
      </c>
      <c r="O61" s="343">
        <f t="shared" si="149"/>
        <v>0</v>
      </c>
      <c r="P61" s="675">
        <v>0</v>
      </c>
      <c r="Q61" s="342">
        <f t="shared" si="150"/>
        <v>57142.858</v>
      </c>
      <c r="R61" s="670">
        <f t="shared" si="151"/>
        <v>0</v>
      </c>
      <c r="S61" s="343">
        <f t="shared" si="152"/>
        <v>57142.858</v>
      </c>
      <c r="T61" s="309">
        <v>0.2</v>
      </c>
      <c r="U61" s="342">
        <f t="shared" si="153"/>
        <v>228571.432</v>
      </c>
      <c r="V61" s="670">
        <f t="shared" si="154"/>
        <v>0</v>
      </c>
      <c r="W61" s="343">
        <f t="shared" si="155"/>
        <v>228571.432</v>
      </c>
      <c r="X61" s="309">
        <v>0.8</v>
      </c>
      <c r="Y61" s="342">
        <f t="shared" si="156"/>
        <v>0</v>
      </c>
      <c r="Z61" s="670">
        <f t="shared" si="157"/>
        <v>0</v>
      </c>
      <c r="AA61" s="343">
        <f t="shared" si="158"/>
        <v>0</v>
      </c>
      <c r="AB61" s="309"/>
      <c r="AC61" s="462">
        <f t="shared" si="10"/>
        <v>285714.28999999998</v>
      </c>
      <c r="AD61" s="462">
        <f t="shared" si="10"/>
        <v>0</v>
      </c>
      <c r="AE61" s="462">
        <f t="shared" si="10"/>
        <v>285714.28999999998</v>
      </c>
      <c r="AF61" s="463" t="str">
        <f t="shared" si="7"/>
        <v>OK</v>
      </c>
      <c r="AG61" s="464">
        <f t="shared" si="8"/>
        <v>1</v>
      </c>
      <c r="AH61" s="462"/>
      <c r="AI61" s="291"/>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row>
    <row r="62" spans="1:505" s="6" customFormat="1" ht="41.45" customHeight="1" thickBot="1">
      <c r="A62" s="91" t="s">
        <v>340</v>
      </c>
      <c r="B62" s="86" t="str">
        <f>VLOOKUP(A62,'[3]Matriz de Aquisições'!D:E,2,FALSE)</f>
        <v>Capacitação em metodologias de desenvolvimento de sistemas</v>
      </c>
      <c r="C62" s="260"/>
      <c r="D62" s="270">
        <f>VLOOKUP($A62,'Matriz de Aquisições'!$D:$M,9,FALSE)</f>
        <v>90</v>
      </c>
      <c r="E62" s="271">
        <f>VLOOKUP($A62,'Matriz de Aquisições'!$D:$M,10,FALSE)</f>
        <v>0</v>
      </c>
      <c r="F62" s="327">
        <f>VLOOKUP($A62,'Matriz de Aquisições'!$D:$G,4,FALSE)*VLOOKUP('PEP Av. Fin.'!$A62,'Matriz de Aquisições'!$D:$H,5,FALSE)</f>
        <v>285714.28999999998</v>
      </c>
      <c r="G62" s="667">
        <f>VLOOKUP($A62,'Matriz de Aquisições'!$D:$G,4,FALSE)*VLOOKUP('PEP Av. Fin.'!$A62,'Matriz de Aquisições'!$D:$I,6,FALSE)</f>
        <v>0</v>
      </c>
      <c r="H62" s="328">
        <f t="shared" si="143"/>
        <v>285714.28999999998</v>
      </c>
      <c r="I62" s="87">
        <f t="shared" si="144"/>
        <v>0</v>
      </c>
      <c r="J62" s="668">
        <f t="shared" si="145"/>
        <v>0</v>
      </c>
      <c r="K62" s="669">
        <f t="shared" si="146"/>
        <v>0</v>
      </c>
      <c r="L62" s="309">
        <v>0</v>
      </c>
      <c r="M62" s="342">
        <f t="shared" si="147"/>
        <v>0</v>
      </c>
      <c r="N62" s="670">
        <f t="shared" si="148"/>
        <v>0</v>
      </c>
      <c r="O62" s="343">
        <f t="shared" si="149"/>
        <v>0</v>
      </c>
      <c r="P62" s="675">
        <v>0</v>
      </c>
      <c r="Q62" s="342">
        <f t="shared" si="150"/>
        <v>0</v>
      </c>
      <c r="R62" s="670">
        <f t="shared" si="151"/>
        <v>0</v>
      </c>
      <c r="S62" s="343">
        <f t="shared" si="152"/>
        <v>0</v>
      </c>
      <c r="T62" s="309">
        <v>0</v>
      </c>
      <c r="U62" s="342">
        <f t="shared" si="153"/>
        <v>285714.28999999998</v>
      </c>
      <c r="V62" s="670">
        <f t="shared" si="154"/>
        <v>0</v>
      </c>
      <c r="W62" s="343">
        <f t="shared" si="155"/>
        <v>285714.28999999998</v>
      </c>
      <c r="X62" s="309">
        <v>1</v>
      </c>
      <c r="Y62" s="342">
        <f t="shared" si="156"/>
        <v>0</v>
      </c>
      <c r="Z62" s="670">
        <f t="shared" si="157"/>
        <v>0</v>
      </c>
      <c r="AA62" s="343">
        <f t="shared" si="158"/>
        <v>0</v>
      </c>
      <c r="AB62" s="309"/>
      <c r="AC62" s="462">
        <f t="shared" si="10"/>
        <v>285714.28999999998</v>
      </c>
      <c r="AD62" s="462">
        <f t="shared" si="10"/>
        <v>0</v>
      </c>
      <c r="AE62" s="462">
        <f t="shared" si="10"/>
        <v>285714.28999999998</v>
      </c>
      <c r="AF62" s="463" t="str">
        <f t="shared" si="7"/>
        <v>OK</v>
      </c>
      <c r="AG62" s="464">
        <f t="shared" si="8"/>
        <v>1</v>
      </c>
      <c r="AH62" s="462"/>
      <c r="AI62" s="291"/>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row>
    <row r="63" spans="1:505" s="6" customFormat="1" ht="41.45" customHeight="1">
      <c r="A63" s="88" t="str">
        <f t="shared" ref="A63" si="159">LEFT(B63,3)</f>
        <v>1.5</v>
      </c>
      <c r="B63" s="84" t="str">
        <f>'[3]Avanço físico'!A67</f>
        <v>1.5   Modelo de Controle Interno del estado implantado</v>
      </c>
      <c r="C63" s="259"/>
      <c r="D63" s="266">
        <f>MIN(D64,D100)</f>
        <v>90</v>
      </c>
      <c r="E63" s="267">
        <f>MAX(E64,E100)</f>
        <v>0</v>
      </c>
      <c r="F63" s="330">
        <f t="shared" ref="F63:K63" si="160">SUM(F64,F100)</f>
        <v>2244433.02</v>
      </c>
      <c r="G63" s="661">
        <f t="shared" si="160"/>
        <v>0</v>
      </c>
      <c r="H63" s="662">
        <f t="shared" si="160"/>
        <v>2244433.02</v>
      </c>
      <c r="I63" s="330">
        <f t="shared" si="160"/>
        <v>183714.291</v>
      </c>
      <c r="J63" s="661">
        <f t="shared" si="160"/>
        <v>0</v>
      </c>
      <c r="K63" s="662">
        <f t="shared" si="160"/>
        <v>183714.291</v>
      </c>
      <c r="L63" s="306">
        <f t="shared" si="117"/>
        <v>8.1853318572188888E-2</v>
      </c>
      <c r="M63" s="330">
        <f>SUM(M64,M100)</f>
        <v>313051.42599999998</v>
      </c>
      <c r="N63" s="661">
        <f>SUM(N64,N100)</f>
        <v>0</v>
      </c>
      <c r="O63" s="662">
        <f>SUM(O64,O100)</f>
        <v>313051.42599999998</v>
      </c>
      <c r="P63" s="663">
        <f t="shared" ref="P63:AB63" si="161">P64</f>
        <v>0.14721113171103403</v>
      </c>
      <c r="Q63" s="330">
        <f>SUM(Q64,Q100)</f>
        <v>447030.74099999998</v>
      </c>
      <c r="R63" s="661">
        <f>SUM(R64,R100)</f>
        <v>0</v>
      </c>
      <c r="S63" s="662">
        <f>SUM(S64,S100)</f>
        <v>447030.74099999998</v>
      </c>
      <c r="T63" s="319">
        <f t="shared" si="161"/>
        <v>0.19322131976639995</v>
      </c>
      <c r="U63" s="330">
        <f>SUM(U64,U100)</f>
        <v>1234659.4249999998</v>
      </c>
      <c r="V63" s="661">
        <f>SUM(V64,V100)</f>
        <v>0</v>
      </c>
      <c r="W63" s="662">
        <f>SUM(W64,W100)</f>
        <v>1234659.4249999998</v>
      </c>
      <c r="X63" s="306">
        <f t="shared" si="161"/>
        <v>0.53918614175295998</v>
      </c>
      <c r="Y63" s="330">
        <f>SUM(Y64,Y100)</f>
        <v>65977.136999999988</v>
      </c>
      <c r="Z63" s="661">
        <f>SUM(Z64,Z100)</f>
        <v>0</v>
      </c>
      <c r="AA63" s="662">
        <f>SUM(AA64,AA100)</f>
        <v>65977.136999999988</v>
      </c>
      <c r="AB63" s="306">
        <f t="shared" si="161"/>
        <v>3.0685895545905444E-2</v>
      </c>
      <c r="AC63" s="462">
        <f t="shared" si="10"/>
        <v>2244433.0199999996</v>
      </c>
      <c r="AD63" s="462">
        <f t="shared" si="10"/>
        <v>0</v>
      </c>
      <c r="AE63" s="462">
        <f t="shared" si="10"/>
        <v>2244433.0199999996</v>
      </c>
      <c r="AF63" s="463" t="str">
        <f t="shared" si="7"/>
        <v>OK</v>
      </c>
      <c r="AG63" s="464">
        <f t="shared" si="8"/>
        <v>0.99215780734848835</v>
      </c>
      <c r="AH63" s="462"/>
      <c r="AI63" s="291"/>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row>
    <row r="64" spans="1:505" s="6" customFormat="1" ht="41.45" customHeight="1">
      <c r="A64" s="89" t="str">
        <f>LEFT(B64,5)</f>
        <v>1.5.1</v>
      </c>
      <c r="B64" s="82" t="str">
        <f>'[3]Avanço físico'!A68</f>
        <v>1.5.1 Revisão e implantação dos procedimentos de auditoria interna e controle interno, com modelo de gerenciamento de riscos e integridade e sistema informatizado</v>
      </c>
      <c r="C64" s="257"/>
      <c r="D64" s="268">
        <f>MIN(D65:D99)</f>
        <v>90</v>
      </c>
      <c r="E64" s="269">
        <f>MAX(E65:E99)</f>
        <v>0</v>
      </c>
      <c r="F64" s="326">
        <f>SUM(F65:F99)</f>
        <v>2027175.87</v>
      </c>
      <c r="G64" s="672">
        <f>SUM(G65:G99)</f>
        <v>0</v>
      </c>
      <c r="H64" s="329">
        <f t="shared" ref="H64:H107" si="162">F64+G64</f>
        <v>2027175.87</v>
      </c>
      <c r="I64" s="326">
        <f>SUM(I65:I99)</f>
        <v>181828.576</v>
      </c>
      <c r="J64" s="672">
        <f>SUM(J65:J99)</f>
        <v>0</v>
      </c>
      <c r="K64" s="329">
        <f t="shared" ref="K64:K99" si="163">I64+J64</f>
        <v>181828.576</v>
      </c>
      <c r="L64" s="307">
        <f>K64/$H64</f>
        <v>8.9695511223700577E-2</v>
      </c>
      <c r="M64" s="326">
        <f>SUM(M65:M99)</f>
        <v>298422.85399999999</v>
      </c>
      <c r="N64" s="672">
        <f>SUM(N65:N99)</f>
        <v>0</v>
      </c>
      <c r="O64" s="329">
        <f t="shared" ref="O64:O107" si="164">M64+N64</f>
        <v>298422.85399999999</v>
      </c>
      <c r="P64" s="666">
        <f>O64/$H64</f>
        <v>0.14721113171103403</v>
      </c>
      <c r="Q64" s="326">
        <f>SUM(Q65:Q99)</f>
        <v>391693.59700000001</v>
      </c>
      <c r="R64" s="672">
        <f>SUM(R65:R99)</f>
        <v>0</v>
      </c>
      <c r="S64" s="329">
        <f t="shared" ref="S64:S107" si="165">Q64+R64</f>
        <v>391693.59700000001</v>
      </c>
      <c r="T64" s="307">
        <f>S64/$H64</f>
        <v>0.19322131976639995</v>
      </c>
      <c r="U64" s="326">
        <f>SUM(U65:U99)</f>
        <v>1093025.1359999999</v>
      </c>
      <c r="V64" s="672">
        <f>SUM(V65:V99)</f>
        <v>0</v>
      </c>
      <c r="W64" s="329">
        <f t="shared" ref="W64:W107" si="166">U64+V64</f>
        <v>1093025.1359999999</v>
      </c>
      <c r="X64" s="307">
        <f>W64/$H64</f>
        <v>0.53918614175295998</v>
      </c>
      <c r="Y64" s="326">
        <f>SUM(Y65:Y99)</f>
        <v>62205.706999999995</v>
      </c>
      <c r="Z64" s="672">
        <f>SUM(Z65:Z99)</f>
        <v>0</v>
      </c>
      <c r="AA64" s="329">
        <f t="shared" ref="AA64:AA107" si="167">Y64+Z64</f>
        <v>62205.706999999995</v>
      </c>
      <c r="AB64" s="307">
        <f>AA64/$H64</f>
        <v>3.0685895545905444E-2</v>
      </c>
      <c r="AC64" s="462">
        <f t="shared" si="10"/>
        <v>2027175.8699999999</v>
      </c>
      <c r="AD64" s="462">
        <f t="shared" si="10"/>
        <v>0</v>
      </c>
      <c r="AE64" s="462">
        <f t="shared" si="10"/>
        <v>2027175.8699999999</v>
      </c>
      <c r="AF64" s="463" t="str">
        <f t="shared" si="7"/>
        <v>OK</v>
      </c>
      <c r="AG64" s="464">
        <f t="shared" si="8"/>
        <v>1</v>
      </c>
      <c r="AH64" s="462"/>
      <c r="AI64" s="291"/>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row>
    <row r="65" spans="1:505" s="6" customFormat="1" ht="41.45" customHeight="1">
      <c r="A65" s="91" t="s">
        <v>341</v>
      </c>
      <c r="B65" s="86" t="str">
        <f>VLOOKUP(A65,'[3]Matriz de Aquisições'!D:E,2,FALSE)</f>
        <v>Sistema de Automação de Auditoria</v>
      </c>
      <c r="C65" s="260"/>
      <c r="D65" s="270">
        <f>VLOOKUP($A65,'Matriz de Aquisições'!$D:$M,9,FALSE)</f>
        <v>43707</v>
      </c>
      <c r="E65" s="271">
        <f>VLOOKUP($A65,'Matriz de Aquisições'!$D:$M,10,FALSE)</f>
        <v>0</v>
      </c>
      <c r="F65" s="327">
        <f>VLOOKUP($A65,'Matriz de Aquisições'!$D:$G,4,FALSE)*VLOOKUP('PEP Av. Fin.'!$A65,'Matriz de Aquisições'!$D:$H,5,FALSE)</f>
        <v>857142.86</v>
      </c>
      <c r="G65" s="667">
        <f>VLOOKUP($A65,'Matriz de Aquisições'!$D:$G,4,FALSE)*VLOOKUP('PEP Av. Fin.'!$A65,'Matriz de Aquisições'!$D:$I,6,FALSE)</f>
        <v>0</v>
      </c>
      <c r="H65" s="328">
        <f t="shared" si="162"/>
        <v>857142.86</v>
      </c>
      <c r="I65" s="87">
        <f t="shared" ref="I65:I99" si="168">F65*L65</f>
        <v>0</v>
      </c>
      <c r="J65" s="668">
        <f t="shared" ref="J65:J99" si="169">G65*L65</f>
        <v>0</v>
      </c>
      <c r="K65" s="669">
        <f t="shared" si="163"/>
        <v>0</v>
      </c>
      <c r="L65" s="309">
        <v>0</v>
      </c>
      <c r="M65" s="342">
        <f>$F65*P65</f>
        <v>0</v>
      </c>
      <c r="N65" s="670">
        <f t="shared" ref="N65:N99" si="170">$G65*P65</f>
        <v>0</v>
      </c>
      <c r="O65" s="343">
        <f t="shared" si="164"/>
        <v>0</v>
      </c>
      <c r="P65" s="675"/>
      <c r="Q65" s="342">
        <f t="shared" ref="Q65:Q99" si="171">$F65*T65</f>
        <v>171428.57200000001</v>
      </c>
      <c r="R65" s="670">
        <f t="shared" ref="R65:R99" si="172">$G65*T65</f>
        <v>0</v>
      </c>
      <c r="S65" s="343">
        <f t="shared" si="165"/>
        <v>171428.57200000001</v>
      </c>
      <c r="T65" s="309">
        <v>0.2</v>
      </c>
      <c r="U65" s="342">
        <f t="shared" ref="U65:U99" si="173">$F65*X65</f>
        <v>685714.28800000006</v>
      </c>
      <c r="V65" s="670">
        <f t="shared" ref="V65:V99" si="174">$G65*X65</f>
        <v>0</v>
      </c>
      <c r="W65" s="343">
        <f t="shared" si="166"/>
        <v>685714.28800000006</v>
      </c>
      <c r="X65" s="309">
        <v>0.8</v>
      </c>
      <c r="Y65" s="342">
        <f t="shared" ref="Y65:Y99" si="175">$F65*AB65</f>
        <v>0</v>
      </c>
      <c r="Z65" s="670">
        <f t="shared" ref="Z65:Z99" si="176">$G65*AB65</f>
        <v>0</v>
      </c>
      <c r="AA65" s="343">
        <f t="shared" si="167"/>
        <v>0</v>
      </c>
      <c r="AB65" s="309"/>
      <c r="AC65" s="462">
        <f t="shared" si="10"/>
        <v>857142.8600000001</v>
      </c>
      <c r="AD65" s="462">
        <f t="shared" si="10"/>
        <v>0</v>
      </c>
      <c r="AE65" s="462">
        <f t="shared" si="10"/>
        <v>857142.8600000001</v>
      </c>
      <c r="AF65" s="463" t="str">
        <f t="shared" si="7"/>
        <v>OK</v>
      </c>
      <c r="AG65" s="464">
        <f t="shared" si="8"/>
        <v>1</v>
      </c>
      <c r="AH65" s="462"/>
      <c r="AI65" s="291"/>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row>
    <row r="66" spans="1:505" s="6" customFormat="1" ht="41.45" customHeight="1">
      <c r="A66" s="91" t="s">
        <v>342</v>
      </c>
      <c r="B66" s="86" t="str">
        <f>VLOOKUP(A66,'[3]Matriz de Aquisições'!D:E,2,FALSE)</f>
        <v>Infraestrutura Tecnológica (Sistema de Automação de Auditoria)</v>
      </c>
      <c r="C66" s="260"/>
      <c r="D66" s="270">
        <f>VLOOKUP($A66,'Matriz de Aquisições'!$D:$M,9,FALSE)</f>
        <v>43708</v>
      </c>
      <c r="E66" s="271">
        <f>VLOOKUP($A66,'Matriz de Aquisições'!$D:$M,10,FALSE)</f>
        <v>0</v>
      </c>
      <c r="F66" s="327">
        <f>VLOOKUP($A66,'Matriz de Aquisições'!$D:$G,4,FALSE)*VLOOKUP('PEP Av. Fin.'!$A66,'Matriz de Aquisições'!$D:$H,5,FALSE)</f>
        <v>142857.14000000001</v>
      </c>
      <c r="G66" s="667">
        <f>VLOOKUP($A66,'Matriz de Aquisições'!$D:$G,4,FALSE)*VLOOKUP('PEP Av. Fin.'!$A66,'Matriz de Aquisições'!$D:$I,6,FALSE)</f>
        <v>0</v>
      </c>
      <c r="H66" s="328">
        <f t="shared" si="162"/>
        <v>142857.14000000001</v>
      </c>
      <c r="I66" s="87">
        <f t="shared" si="168"/>
        <v>57142.856000000007</v>
      </c>
      <c r="J66" s="668">
        <f t="shared" si="169"/>
        <v>0</v>
      </c>
      <c r="K66" s="669">
        <f t="shared" si="163"/>
        <v>57142.856000000007</v>
      </c>
      <c r="L66" s="309">
        <v>0.4</v>
      </c>
      <c r="M66" s="342">
        <f t="shared" ref="M66:M99" si="177">$F66*P66</f>
        <v>85714.284</v>
      </c>
      <c r="N66" s="670">
        <f t="shared" si="170"/>
        <v>0</v>
      </c>
      <c r="O66" s="343">
        <f t="shared" si="164"/>
        <v>85714.284</v>
      </c>
      <c r="P66" s="675">
        <v>0.6</v>
      </c>
      <c r="Q66" s="342">
        <f t="shared" si="171"/>
        <v>0</v>
      </c>
      <c r="R66" s="670">
        <f t="shared" si="172"/>
        <v>0</v>
      </c>
      <c r="S66" s="343">
        <f t="shared" si="165"/>
        <v>0</v>
      </c>
      <c r="T66" s="309"/>
      <c r="U66" s="342">
        <f t="shared" si="173"/>
        <v>0</v>
      </c>
      <c r="V66" s="670">
        <f t="shared" si="174"/>
        <v>0</v>
      </c>
      <c r="W66" s="343">
        <f t="shared" si="166"/>
        <v>0</v>
      </c>
      <c r="X66" s="309"/>
      <c r="Y66" s="342">
        <f t="shared" si="175"/>
        <v>0</v>
      </c>
      <c r="Z66" s="670">
        <f t="shared" si="176"/>
        <v>0</v>
      </c>
      <c r="AA66" s="343">
        <f t="shared" si="167"/>
        <v>0</v>
      </c>
      <c r="AB66" s="309"/>
      <c r="AC66" s="462">
        <f t="shared" si="10"/>
        <v>142857.14000000001</v>
      </c>
      <c r="AD66" s="462">
        <f t="shared" si="10"/>
        <v>0</v>
      </c>
      <c r="AE66" s="462">
        <f t="shared" si="10"/>
        <v>142857.14000000001</v>
      </c>
      <c r="AF66" s="463" t="str">
        <f t="shared" si="7"/>
        <v>OK</v>
      </c>
      <c r="AG66" s="464">
        <f t="shared" si="8"/>
        <v>1</v>
      </c>
      <c r="AH66" s="462"/>
      <c r="AI66" s="291"/>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row>
    <row r="67" spans="1:505" s="6" customFormat="1" ht="41.45" customHeight="1">
      <c r="A67" s="91" t="s">
        <v>343</v>
      </c>
      <c r="B67" s="86" t="str">
        <f>VLOOKUP(A67,'[3]Matriz de Aquisições'!D:E,2,FALSE)</f>
        <v>Consultoria em TI para revisão dos procedimentos de auditorias interna e controle interno</v>
      </c>
      <c r="C67" s="260"/>
      <c r="D67" s="270">
        <f>VLOOKUP($A67,'Matriz de Aquisições'!$D:$M,9,FALSE)</f>
        <v>43708</v>
      </c>
      <c r="E67" s="271">
        <f>VLOOKUP($A67,'Matriz de Aquisições'!$D:$M,10,FALSE)</f>
        <v>0</v>
      </c>
      <c r="F67" s="327">
        <f>VLOOKUP($A67,'Matriz de Aquisições'!$D:$G,4,FALSE)*VLOOKUP('PEP Av. Fin.'!$A67,'Matriz de Aquisições'!$D:$H,5,FALSE)</f>
        <v>235771.41999999998</v>
      </c>
      <c r="G67" s="667">
        <f>VLOOKUP($A67,'Matriz de Aquisições'!$D:$G,4,FALSE)*VLOOKUP('PEP Av. Fin.'!$A67,'Matriz de Aquisições'!$D:$I,6,FALSE)</f>
        <v>0</v>
      </c>
      <c r="H67" s="328">
        <f t="shared" si="162"/>
        <v>235771.41999999998</v>
      </c>
      <c r="I67" s="87">
        <f t="shared" si="168"/>
        <v>47154.284</v>
      </c>
      <c r="J67" s="668">
        <f t="shared" si="169"/>
        <v>0</v>
      </c>
      <c r="K67" s="669">
        <f t="shared" si="163"/>
        <v>47154.284</v>
      </c>
      <c r="L67" s="309">
        <v>0.2</v>
      </c>
      <c r="M67" s="342">
        <f t="shared" si="177"/>
        <v>70731.425999999992</v>
      </c>
      <c r="N67" s="670">
        <f t="shared" si="170"/>
        <v>0</v>
      </c>
      <c r="O67" s="343">
        <f t="shared" si="164"/>
        <v>70731.425999999992</v>
      </c>
      <c r="P67" s="675">
        <v>0.3</v>
      </c>
      <c r="Q67" s="342">
        <f t="shared" si="171"/>
        <v>70731.425999999992</v>
      </c>
      <c r="R67" s="670">
        <f t="shared" si="172"/>
        <v>0</v>
      </c>
      <c r="S67" s="343">
        <f t="shared" si="165"/>
        <v>70731.425999999992</v>
      </c>
      <c r="T67" s="309">
        <v>0.3</v>
      </c>
      <c r="U67" s="342">
        <f t="shared" si="173"/>
        <v>47154.284</v>
      </c>
      <c r="V67" s="670">
        <f t="shared" si="174"/>
        <v>0</v>
      </c>
      <c r="W67" s="343">
        <f t="shared" si="166"/>
        <v>47154.284</v>
      </c>
      <c r="X67" s="309">
        <v>0.2</v>
      </c>
      <c r="Y67" s="342">
        <f t="shared" si="175"/>
        <v>0</v>
      </c>
      <c r="Z67" s="670">
        <f t="shared" si="176"/>
        <v>0</v>
      </c>
      <c r="AA67" s="343">
        <f t="shared" si="167"/>
        <v>0</v>
      </c>
      <c r="AB67" s="309"/>
      <c r="AC67" s="462">
        <f t="shared" si="10"/>
        <v>235771.41999999998</v>
      </c>
      <c r="AD67" s="462">
        <f t="shared" si="10"/>
        <v>0</v>
      </c>
      <c r="AE67" s="462">
        <f t="shared" si="10"/>
        <v>235771.41999999998</v>
      </c>
      <c r="AF67" s="463" t="str">
        <f t="shared" si="7"/>
        <v>OK</v>
      </c>
      <c r="AG67" s="464">
        <f t="shared" si="8"/>
        <v>1</v>
      </c>
      <c r="AH67" s="462"/>
      <c r="AI67" s="291"/>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row>
    <row r="68" spans="1:505" s="6" customFormat="1" ht="41.45" customHeight="1">
      <c r="A68" s="91" t="s">
        <v>344</v>
      </c>
      <c r="B68" s="86" t="str">
        <f>VLOOKUP(A68,'[3]Matriz de Aquisições'!D:E,2,FALSE)</f>
        <v>Consultoria de gestão</v>
      </c>
      <c r="C68" s="260"/>
      <c r="D68" s="270">
        <f>VLOOKUP($A68,'Matriz de Aquisições'!$D:$M,9,FALSE)</f>
        <v>43708</v>
      </c>
      <c r="E68" s="271">
        <f>VLOOKUP($A68,'Matriz de Aquisições'!$D:$M,10,FALSE)</f>
        <v>0</v>
      </c>
      <c r="F68" s="327">
        <f>VLOOKUP($A68,'Matriz de Aquisições'!$D:$G,4,FALSE)*VLOOKUP('PEP Av. Fin.'!$A68,'Matriz de Aquisições'!$D:$H,5,FALSE)</f>
        <v>45257.14</v>
      </c>
      <c r="G68" s="667">
        <f>VLOOKUP($A68,'Matriz de Aquisições'!$D:$G,4,FALSE)*VLOOKUP('PEP Av. Fin.'!$A68,'Matriz de Aquisições'!$D:$I,6,FALSE)</f>
        <v>0</v>
      </c>
      <c r="H68" s="328">
        <f t="shared" si="162"/>
        <v>45257.14</v>
      </c>
      <c r="I68" s="87">
        <f t="shared" si="168"/>
        <v>9051.4279999999999</v>
      </c>
      <c r="J68" s="668">
        <f t="shared" si="169"/>
        <v>0</v>
      </c>
      <c r="K68" s="669">
        <f t="shared" si="163"/>
        <v>9051.4279999999999</v>
      </c>
      <c r="L68" s="309">
        <v>0.2</v>
      </c>
      <c r="M68" s="342">
        <f t="shared" si="177"/>
        <v>13577.142</v>
      </c>
      <c r="N68" s="670">
        <f t="shared" si="170"/>
        <v>0</v>
      </c>
      <c r="O68" s="343">
        <f t="shared" si="164"/>
        <v>13577.142</v>
      </c>
      <c r="P68" s="675">
        <v>0.3</v>
      </c>
      <c r="Q68" s="342">
        <f t="shared" si="171"/>
        <v>11314.285</v>
      </c>
      <c r="R68" s="670">
        <f t="shared" si="172"/>
        <v>0</v>
      </c>
      <c r="S68" s="343">
        <f t="shared" si="165"/>
        <v>11314.285</v>
      </c>
      <c r="T68" s="309">
        <v>0.25</v>
      </c>
      <c r="U68" s="342">
        <f t="shared" si="173"/>
        <v>11314.285</v>
      </c>
      <c r="V68" s="670">
        <f t="shared" si="174"/>
        <v>0</v>
      </c>
      <c r="W68" s="343">
        <f t="shared" si="166"/>
        <v>11314.285</v>
      </c>
      <c r="X68" s="309">
        <v>0.25</v>
      </c>
      <c r="Y68" s="342">
        <f t="shared" si="175"/>
        <v>0</v>
      </c>
      <c r="Z68" s="670">
        <f t="shared" si="176"/>
        <v>0</v>
      </c>
      <c r="AA68" s="343">
        <f t="shared" si="167"/>
        <v>0</v>
      </c>
      <c r="AB68" s="309"/>
      <c r="AC68" s="462">
        <f t="shared" si="10"/>
        <v>45257.14</v>
      </c>
      <c r="AD68" s="462">
        <f t="shared" si="10"/>
        <v>0</v>
      </c>
      <c r="AE68" s="462">
        <f t="shared" si="10"/>
        <v>45257.14</v>
      </c>
      <c r="AF68" s="463" t="str">
        <f t="shared" si="7"/>
        <v>OK</v>
      </c>
      <c r="AG68" s="464">
        <f t="shared" si="8"/>
        <v>1</v>
      </c>
      <c r="AH68" s="462"/>
      <c r="AI68" s="291"/>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row>
    <row r="69" spans="1:505" s="6" customFormat="1" ht="41.45" customHeight="1">
      <c r="A69" s="91" t="s">
        <v>345</v>
      </c>
      <c r="B69" s="86" t="str">
        <f>VLOOKUP(A69,'[3]Matriz de Aquisições'!D:E,2,FALSE)</f>
        <v>Consultoria para Análise, modelagem e automação dos processos Comunicação</v>
      </c>
      <c r="C69" s="260"/>
      <c r="D69" s="270">
        <f>VLOOKUP($A69,'Matriz de Aquisições'!$D:$M,9,FALSE)</f>
        <v>43708</v>
      </c>
      <c r="E69" s="271">
        <f>VLOOKUP($A69,'Matriz de Aquisições'!$D:$M,10,FALSE)</f>
        <v>0</v>
      </c>
      <c r="F69" s="327">
        <f>VLOOKUP($A69,'Matriz de Aquisições'!$D:$G,4,FALSE)*VLOOKUP('PEP Av. Fin.'!$A69,'Matriz de Aquisições'!$D:$H,5,FALSE)</f>
        <v>2857.14</v>
      </c>
      <c r="G69" s="667">
        <f>VLOOKUP($A69,'Matriz de Aquisições'!$D:$G,4,FALSE)*VLOOKUP('PEP Av. Fin.'!$A69,'Matriz de Aquisições'!$D:$I,6,FALSE)</f>
        <v>0</v>
      </c>
      <c r="H69" s="328">
        <f t="shared" si="162"/>
        <v>2857.14</v>
      </c>
      <c r="I69" s="87">
        <f t="shared" si="168"/>
        <v>0</v>
      </c>
      <c r="J69" s="668">
        <f t="shared" si="169"/>
        <v>0</v>
      </c>
      <c r="K69" s="669">
        <f t="shared" si="163"/>
        <v>0</v>
      </c>
      <c r="L69" s="309">
        <v>0</v>
      </c>
      <c r="M69" s="342">
        <f t="shared" si="177"/>
        <v>0</v>
      </c>
      <c r="N69" s="670">
        <f t="shared" si="170"/>
        <v>0</v>
      </c>
      <c r="O69" s="343">
        <f t="shared" si="164"/>
        <v>0</v>
      </c>
      <c r="P69" s="675"/>
      <c r="Q69" s="342">
        <f t="shared" si="171"/>
        <v>571.428</v>
      </c>
      <c r="R69" s="670">
        <f t="shared" si="172"/>
        <v>0</v>
      </c>
      <c r="S69" s="343">
        <f t="shared" si="165"/>
        <v>571.428</v>
      </c>
      <c r="T69" s="309">
        <v>0.2</v>
      </c>
      <c r="U69" s="342">
        <f t="shared" si="173"/>
        <v>2285.712</v>
      </c>
      <c r="V69" s="670">
        <f t="shared" si="174"/>
        <v>0</v>
      </c>
      <c r="W69" s="343">
        <f t="shared" si="166"/>
        <v>2285.712</v>
      </c>
      <c r="X69" s="309">
        <v>0.8</v>
      </c>
      <c r="Y69" s="342">
        <f t="shared" si="175"/>
        <v>0</v>
      </c>
      <c r="Z69" s="670">
        <f t="shared" si="176"/>
        <v>0</v>
      </c>
      <c r="AA69" s="343">
        <f t="shared" si="167"/>
        <v>0</v>
      </c>
      <c r="AB69" s="309"/>
      <c r="AC69" s="462">
        <f t="shared" si="10"/>
        <v>2857.14</v>
      </c>
      <c r="AD69" s="462">
        <f t="shared" si="10"/>
        <v>0</v>
      </c>
      <c r="AE69" s="462">
        <f t="shared" si="10"/>
        <v>2857.14</v>
      </c>
      <c r="AF69" s="463" t="str">
        <f t="shared" ref="AF69:AF132" si="178">IF(AE69=H69,"OK","Checar")</f>
        <v>OK</v>
      </c>
      <c r="AG69" s="464">
        <f t="shared" ref="AG69:AG107" si="179">AB69+X69+T69+P69+L69</f>
        <v>1</v>
      </c>
      <c r="AH69" s="462"/>
      <c r="AI69" s="291"/>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row>
    <row r="70" spans="1:505" s="6" customFormat="1" ht="41.45" customHeight="1">
      <c r="A70" s="91" t="s">
        <v>346</v>
      </c>
      <c r="B70" s="86" t="str">
        <f>VLOOKUP(A70,'[3]Matriz de Aquisições'!D:E,2,FALSE)</f>
        <v>Visitas técnicas</v>
      </c>
      <c r="C70" s="260"/>
      <c r="D70" s="270">
        <f>VLOOKUP($A70,'Matriz de Aquisições'!$D:$M,9,FALSE)</f>
        <v>90</v>
      </c>
      <c r="E70" s="271">
        <f>VLOOKUP($A70,'Matriz de Aquisições'!$D:$M,10,FALSE)</f>
        <v>0</v>
      </c>
      <c r="F70" s="327">
        <f>VLOOKUP($A70,'Matriz de Aquisições'!$D:$G,4,FALSE)*VLOOKUP('PEP Av. Fin.'!$A70,'Matriz de Aquisições'!$D:$H,5,FALSE)</f>
        <v>5657.14</v>
      </c>
      <c r="G70" s="667">
        <f>VLOOKUP($A70,'Matriz de Aquisições'!$D:$G,4,FALSE)*VLOOKUP('PEP Av. Fin.'!$A70,'Matriz de Aquisições'!$D:$I,6,FALSE)</f>
        <v>0</v>
      </c>
      <c r="H70" s="328">
        <f t="shared" si="162"/>
        <v>5657.14</v>
      </c>
      <c r="I70" s="87">
        <f t="shared" si="168"/>
        <v>0</v>
      </c>
      <c r="J70" s="668">
        <f t="shared" si="169"/>
        <v>0</v>
      </c>
      <c r="K70" s="669">
        <f t="shared" si="163"/>
        <v>0</v>
      </c>
      <c r="L70" s="309">
        <v>0</v>
      </c>
      <c r="M70" s="342">
        <f t="shared" si="177"/>
        <v>1131.4280000000001</v>
      </c>
      <c r="N70" s="670">
        <f t="shared" si="170"/>
        <v>0</v>
      </c>
      <c r="O70" s="343">
        <f t="shared" si="164"/>
        <v>1131.4280000000001</v>
      </c>
      <c r="P70" s="675">
        <v>0.2</v>
      </c>
      <c r="Q70" s="342">
        <f t="shared" si="171"/>
        <v>1697.1420000000001</v>
      </c>
      <c r="R70" s="670">
        <f t="shared" si="172"/>
        <v>0</v>
      </c>
      <c r="S70" s="343">
        <f t="shared" si="165"/>
        <v>1697.1420000000001</v>
      </c>
      <c r="T70" s="309">
        <v>0.3</v>
      </c>
      <c r="U70" s="342">
        <f t="shared" si="173"/>
        <v>1697.1420000000001</v>
      </c>
      <c r="V70" s="670">
        <f t="shared" si="174"/>
        <v>0</v>
      </c>
      <c r="W70" s="343">
        <f t="shared" si="166"/>
        <v>1697.1420000000001</v>
      </c>
      <c r="X70" s="309">
        <v>0.3</v>
      </c>
      <c r="Y70" s="342">
        <f t="shared" si="175"/>
        <v>1131.4280000000001</v>
      </c>
      <c r="Z70" s="670">
        <f t="shared" si="176"/>
        <v>0</v>
      </c>
      <c r="AA70" s="343">
        <f t="shared" si="167"/>
        <v>1131.4280000000001</v>
      </c>
      <c r="AB70" s="309">
        <v>0.2</v>
      </c>
      <c r="AC70" s="462">
        <f t="shared" si="10"/>
        <v>5657.14</v>
      </c>
      <c r="AD70" s="462">
        <f t="shared" si="10"/>
        <v>0</v>
      </c>
      <c r="AE70" s="462">
        <f t="shared" si="10"/>
        <v>5657.14</v>
      </c>
      <c r="AF70" s="463" t="str">
        <f t="shared" si="178"/>
        <v>OK</v>
      </c>
      <c r="AG70" s="464">
        <f t="shared" si="179"/>
        <v>1</v>
      </c>
      <c r="AH70" s="462"/>
      <c r="AI70" s="291"/>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row>
    <row r="71" spans="1:505" s="6" customFormat="1" ht="41.45" customHeight="1">
      <c r="A71" s="91" t="s">
        <v>347</v>
      </c>
      <c r="B71" s="86" t="str">
        <f>VLOOKUP(A71,'[3]Matriz de Aquisições'!D:E,2,FALSE)</f>
        <v>BID – APEX – Brazil Investment Forum 2019 (BIF)</v>
      </c>
      <c r="C71" s="260"/>
      <c r="D71" s="270">
        <f>VLOOKUP($A71,'Matriz de Aquisições'!$D:$M,9,FALSE)</f>
        <v>90</v>
      </c>
      <c r="E71" s="271">
        <f>VLOOKUP($A71,'Matriz de Aquisições'!$D:$M,10,FALSE)</f>
        <v>0</v>
      </c>
      <c r="F71" s="327">
        <f>VLOOKUP($A71,'Matriz de Aquisições'!$D:$G,4,FALSE)*VLOOKUP('PEP Av. Fin.'!$A71,'Matriz de Aquisições'!$D:$H,5,FALSE)</f>
        <v>9142.86</v>
      </c>
      <c r="G71" s="667">
        <f>VLOOKUP($A71,'Matriz de Aquisições'!$D:$G,4,FALSE)*VLOOKUP('PEP Av. Fin.'!$A71,'Matriz de Aquisições'!$D:$I,6,FALSE)</f>
        <v>0</v>
      </c>
      <c r="H71" s="328">
        <f t="shared" si="162"/>
        <v>9142.86</v>
      </c>
      <c r="I71" s="87">
        <f t="shared" si="168"/>
        <v>9142.86</v>
      </c>
      <c r="J71" s="668">
        <f t="shared" si="169"/>
        <v>0</v>
      </c>
      <c r="K71" s="669">
        <f t="shared" si="163"/>
        <v>9142.86</v>
      </c>
      <c r="L71" s="309">
        <v>1</v>
      </c>
      <c r="M71" s="342">
        <f t="shared" si="177"/>
        <v>0</v>
      </c>
      <c r="N71" s="670">
        <f t="shared" si="170"/>
        <v>0</v>
      </c>
      <c r="O71" s="343">
        <f t="shared" si="164"/>
        <v>0</v>
      </c>
      <c r="P71" s="675"/>
      <c r="Q71" s="342">
        <f t="shared" si="171"/>
        <v>0</v>
      </c>
      <c r="R71" s="670">
        <f t="shared" si="172"/>
        <v>0</v>
      </c>
      <c r="S71" s="343">
        <f t="shared" si="165"/>
        <v>0</v>
      </c>
      <c r="T71" s="309"/>
      <c r="U71" s="342">
        <f t="shared" si="173"/>
        <v>0</v>
      </c>
      <c r="V71" s="670">
        <f t="shared" si="174"/>
        <v>0</v>
      </c>
      <c r="W71" s="343">
        <f t="shared" si="166"/>
        <v>0</v>
      </c>
      <c r="X71" s="309"/>
      <c r="Y71" s="342">
        <f t="shared" si="175"/>
        <v>0</v>
      </c>
      <c r="Z71" s="670">
        <f t="shared" si="176"/>
        <v>0</v>
      </c>
      <c r="AA71" s="343">
        <f t="shared" si="167"/>
        <v>0</v>
      </c>
      <c r="AB71" s="309"/>
      <c r="AC71" s="462">
        <f t="shared" si="10"/>
        <v>9142.86</v>
      </c>
      <c r="AD71" s="462">
        <f t="shared" si="10"/>
        <v>0</v>
      </c>
      <c r="AE71" s="462">
        <f t="shared" si="10"/>
        <v>9142.86</v>
      </c>
      <c r="AF71" s="463" t="str">
        <f t="shared" si="178"/>
        <v>OK</v>
      </c>
      <c r="AG71" s="464">
        <f t="shared" si="179"/>
        <v>1</v>
      </c>
      <c r="AH71" s="462"/>
      <c r="AI71" s="291"/>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row>
    <row r="72" spans="1:505" s="6" customFormat="1" ht="41.45" customHeight="1">
      <c r="A72" s="91" t="s">
        <v>348</v>
      </c>
      <c r="B72" s="86" t="str">
        <f>VLOOKUP(A72,'[3]Matriz de Aquisições'!D:E,2,FALSE)</f>
        <v xml:space="preserve">Conferência Latino Americana de Investimentos – Apex BID 2019 </v>
      </c>
      <c r="C72" s="260"/>
      <c r="D72" s="270">
        <f>VLOOKUP($A72,'Matriz de Aquisições'!$D:$M,9,FALSE)</f>
        <v>90</v>
      </c>
      <c r="E72" s="271">
        <f>VLOOKUP($A72,'Matriz de Aquisições'!$D:$M,10,FALSE)</f>
        <v>0</v>
      </c>
      <c r="F72" s="327">
        <f>VLOOKUP($A72,'Matriz de Aquisições'!$D:$G,4,FALSE)*VLOOKUP('PEP Av. Fin.'!$A72,'Matriz de Aquisições'!$D:$H,5,FALSE)</f>
        <v>9142.86</v>
      </c>
      <c r="G72" s="667">
        <f>VLOOKUP($A72,'Matriz de Aquisições'!$D:$G,4,FALSE)*VLOOKUP('PEP Av. Fin.'!$A72,'Matriz de Aquisições'!$D:$I,6,FALSE)</f>
        <v>0</v>
      </c>
      <c r="H72" s="328">
        <f t="shared" si="162"/>
        <v>9142.86</v>
      </c>
      <c r="I72" s="87">
        <f t="shared" si="168"/>
        <v>9142.86</v>
      </c>
      <c r="J72" s="668">
        <f t="shared" si="169"/>
        <v>0</v>
      </c>
      <c r="K72" s="669">
        <f t="shared" si="163"/>
        <v>9142.86</v>
      </c>
      <c r="L72" s="309">
        <v>1</v>
      </c>
      <c r="M72" s="342">
        <f t="shared" si="177"/>
        <v>0</v>
      </c>
      <c r="N72" s="670">
        <f t="shared" si="170"/>
        <v>0</v>
      </c>
      <c r="O72" s="343">
        <f t="shared" si="164"/>
        <v>0</v>
      </c>
      <c r="P72" s="675"/>
      <c r="Q72" s="342">
        <f t="shared" si="171"/>
        <v>0</v>
      </c>
      <c r="R72" s="670">
        <f t="shared" si="172"/>
        <v>0</v>
      </c>
      <c r="S72" s="343">
        <f t="shared" si="165"/>
        <v>0</v>
      </c>
      <c r="T72" s="309"/>
      <c r="U72" s="342">
        <f t="shared" si="173"/>
        <v>0</v>
      </c>
      <c r="V72" s="670">
        <f t="shared" si="174"/>
        <v>0</v>
      </c>
      <c r="W72" s="343">
        <f t="shared" si="166"/>
        <v>0</v>
      </c>
      <c r="X72" s="309"/>
      <c r="Y72" s="342">
        <f t="shared" si="175"/>
        <v>0</v>
      </c>
      <c r="Z72" s="670">
        <f t="shared" si="176"/>
        <v>0</v>
      </c>
      <c r="AA72" s="343">
        <f t="shared" si="167"/>
        <v>0</v>
      </c>
      <c r="AB72" s="309"/>
      <c r="AC72" s="462">
        <f t="shared" si="10"/>
        <v>9142.86</v>
      </c>
      <c r="AD72" s="462">
        <f t="shared" si="10"/>
        <v>0</v>
      </c>
      <c r="AE72" s="462">
        <f t="shared" si="10"/>
        <v>9142.86</v>
      </c>
      <c r="AF72" s="463" t="str">
        <f t="shared" si="178"/>
        <v>OK</v>
      </c>
      <c r="AG72" s="464">
        <f t="shared" si="179"/>
        <v>1</v>
      </c>
      <c r="AH72" s="462"/>
      <c r="AI72" s="291"/>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row>
    <row r="73" spans="1:505" s="6" customFormat="1" ht="41.45" customHeight="1">
      <c r="A73" s="91" t="s">
        <v>349</v>
      </c>
      <c r="B73" s="86" t="str">
        <f>VLOOKUP(A73,'[3]Matriz de Aquisições'!D:E,2,FALSE)</f>
        <v>BID – APEX – Brazil Investment Forum 2020 (BIF)</v>
      </c>
      <c r="C73" s="260"/>
      <c r="D73" s="270">
        <f>VLOOKUP($A73,'Matriz de Aquisições'!$D:$M,9,FALSE)</f>
        <v>90</v>
      </c>
      <c r="E73" s="271">
        <f>VLOOKUP($A73,'Matriz de Aquisições'!$D:$M,10,FALSE)</f>
        <v>0</v>
      </c>
      <c r="F73" s="327">
        <f>VLOOKUP($A73,'Matriz de Aquisições'!$D:$G,4,FALSE)*VLOOKUP('PEP Av. Fin.'!$A73,'Matriz de Aquisições'!$D:$H,5,FALSE)</f>
        <v>9142.86</v>
      </c>
      <c r="G73" s="667">
        <f>VLOOKUP($A73,'Matriz de Aquisições'!$D:$G,4,FALSE)*VLOOKUP('PEP Av. Fin.'!$A73,'Matriz de Aquisições'!$D:$I,6,FALSE)</f>
        <v>0</v>
      </c>
      <c r="H73" s="328">
        <f t="shared" si="162"/>
        <v>9142.86</v>
      </c>
      <c r="I73" s="87">
        <f t="shared" si="168"/>
        <v>0</v>
      </c>
      <c r="J73" s="668">
        <f t="shared" si="169"/>
        <v>0</v>
      </c>
      <c r="K73" s="669">
        <f t="shared" si="163"/>
        <v>0</v>
      </c>
      <c r="L73" s="309">
        <v>0</v>
      </c>
      <c r="M73" s="342">
        <f t="shared" si="177"/>
        <v>0</v>
      </c>
      <c r="N73" s="670">
        <f t="shared" si="170"/>
        <v>0</v>
      </c>
      <c r="O73" s="343">
        <f t="shared" si="164"/>
        <v>0</v>
      </c>
      <c r="P73" s="675"/>
      <c r="Q73" s="342">
        <f t="shared" si="171"/>
        <v>1828.5720000000001</v>
      </c>
      <c r="R73" s="670">
        <f t="shared" si="172"/>
        <v>0</v>
      </c>
      <c r="S73" s="343">
        <f t="shared" si="165"/>
        <v>1828.5720000000001</v>
      </c>
      <c r="T73" s="309">
        <v>0.2</v>
      </c>
      <c r="U73" s="342">
        <f t="shared" si="173"/>
        <v>7314.2880000000005</v>
      </c>
      <c r="V73" s="670">
        <f t="shared" si="174"/>
        <v>0</v>
      </c>
      <c r="W73" s="343">
        <f t="shared" si="166"/>
        <v>7314.2880000000005</v>
      </c>
      <c r="X73" s="309">
        <v>0.8</v>
      </c>
      <c r="Y73" s="342">
        <f t="shared" si="175"/>
        <v>0</v>
      </c>
      <c r="Z73" s="670">
        <f t="shared" si="176"/>
        <v>0</v>
      </c>
      <c r="AA73" s="343">
        <f t="shared" si="167"/>
        <v>0</v>
      </c>
      <c r="AB73" s="309"/>
      <c r="AC73" s="462">
        <f t="shared" si="10"/>
        <v>9142.86</v>
      </c>
      <c r="AD73" s="462">
        <f t="shared" si="10"/>
        <v>0</v>
      </c>
      <c r="AE73" s="462">
        <f t="shared" si="10"/>
        <v>9142.86</v>
      </c>
      <c r="AF73" s="463" t="str">
        <f t="shared" si="178"/>
        <v>OK</v>
      </c>
      <c r="AG73" s="464">
        <f t="shared" si="179"/>
        <v>1</v>
      </c>
      <c r="AH73" s="462"/>
      <c r="AI73" s="291"/>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row>
    <row r="74" spans="1:505" s="6" customFormat="1" ht="41.45" customHeight="1">
      <c r="A74" s="91" t="s">
        <v>350</v>
      </c>
      <c r="B74" s="86" t="str">
        <f>VLOOKUP(A74,'[3]Matriz de Aquisições'!D:E,2,FALSE)</f>
        <v>Conferência Latino Americana de Investimentos – Apex BID 2020</v>
      </c>
      <c r="C74" s="260"/>
      <c r="D74" s="270">
        <f>VLOOKUP($A74,'Matriz de Aquisições'!$D:$M,9,FALSE)</f>
        <v>90</v>
      </c>
      <c r="E74" s="271">
        <f>VLOOKUP($A74,'Matriz de Aquisições'!$D:$M,10,FALSE)</f>
        <v>0</v>
      </c>
      <c r="F74" s="327">
        <f>VLOOKUP($A74,'Matriz de Aquisições'!$D:$G,4,FALSE)*VLOOKUP('PEP Av. Fin.'!$A74,'Matriz de Aquisições'!$D:$H,5,FALSE)</f>
        <v>9142.86</v>
      </c>
      <c r="G74" s="667">
        <f>VLOOKUP($A74,'Matriz de Aquisições'!$D:$G,4,FALSE)*VLOOKUP('PEP Av. Fin.'!$A74,'Matriz de Aquisições'!$D:$I,6,FALSE)</f>
        <v>0</v>
      </c>
      <c r="H74" s="328">
        <f t="shared" si="162"/>
        <v>9142.86</v>
      </c>
      <c r="I74" s="87">
        <f t="shared" si="168"/>
        <v>0</v>
      </c>
      <c r="J74" s="668">
        <f t="shared" si="169"/>
        <v>0</v>
      </c>
      <c r="K74" s="669">
        <f t="shared" si="163"/>
        <v>0</v>
      </c>
      <c r="L74" s="309">
        <v>0</v>
      </c>
      <c r="M74" s="342">
        <f t="shared" si="177"/>
        <v>9142.86</v>
      </c>
      <c r="N74" s="670">
        <f t="shared" si="170"/>
        <v>0</v>
      </c>
      <c r="O74" s="343">
        <f t="shared" si="164"/>
        <v>9142.86</v>
      </c>
      <c r="P74" s="675">
        <v>1</v>
      </c>
      <c r="Q74" s="342">
        <f t="shared" si="171"/>
        <v>0</v>
      </c>
      <c r="R74" s="670">
        <f t="shared" si="172"/>
        <v>0</v>
      </c>
      <c r="S74" s="343">
        <f t="shared" si="165"/>
        <v>0</v>
      </c>
      <c r="T74" s="309"/>
      <c r="U74" s="342">
        <f t="shared" si="173"/>
        <v>0</v>
      </c>
      <c r="V74" s="670">
        <f t="shared" si="174"/>
        <v>0</v>
      </c>
      <c r="W74" s="343">
        <f t="shared" si="166"/>
        <v>0</v>
      </c>
      <c r="X74" s="309"/>
      <c r="Y74" s="342">
        <f t="shared" si="175"/>
        <v>0</v>
      </c>
      <c r="Z74" s="670">
        <f t="shared" si="176"/>
        <v>0</v>
      </c>
      <c r="AA74" s="343">
        <f t="shared" si="167"/>
        <v>0</v>
      </c>
      <c r="AB74" s="309"/>
      <c r="AC74" s="462">
        <f t="shared" si="10"/>
        <v>9142.86</v>
      </c>
      <c r="AD74" s="462">
        <f t="shared" si="10"/>
        <v>0</v>
      </c>
      <c r="AE74" s="462">
        <f t="shared" si="10"/>
        <v>9142.86</v>
      </c>
      <c r="AF74" s="463" t="str">
        <f t="shared" si="178"/>
        <v>OK</v>
      </c>
      <c r="AG74" s="464">
        <f t="shared" si="179"/>
        <v>1</v>
      </c>
      <c r="AH74" s="462"/>
      <c r="AI74" s="291"/>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row>
    <row r="75" spans="1:505" s="6" customFormat="1" ht="41.45" customHeight="1">
      <c r="A75" s="91" t="s">
        <v>351</v>
      </c>
      <c r="B75" s="86" t="str">
        <f>VLOOKUP(A75,'[3]Matriz de Aquisições'!D:E,2,FALSE)</f>
        <v>Três Linhas de Defesa</v>
      </c>
      <c r="C75" s="260"/>
      <c r="D75" s="270">
        <f>VLOOKUP($A75,'Matriz de Aquisições'!$D:$M,9,FALSE)</f>
        <v>43708</v>
      </c>
      <c r="E75" s="271">
        <f>VLOOKUP($A75,'Matriz de Aquisições'!$D:$M,10,FALSE)</f>
        <v>0</v>
      </c>
      <c r="F75" s="327">
        <f>VLOOKUP($A75,'Matriz de Aquisições'!$D:$G,4,FALSE)*VLOOKUP('PEP Av. Fin.'!$A75,'Matriz de Aquisições'!$D:$H,5,FALSE)</f>
        <v>45714.29</v>
      </c>
      <c r="G75" s="667">
        <f>VLOOKUP($A75,'Matriz de Aquisições'!$D:$G,4,FALSE)*VLOOKUP('PEP Av. Fin.'!$A75,'Matriz de Aquisições'!$D:$I,6,FALSE)</f>
        <v>0</v>
      </c>
      <c r="H75" s="328">
        <f t="shared" si="162"/>
        <v>45714.29</v>
      </c>
      <c r="I75" s="87">
        <f t="shared" si="168"/>
        <v>0</v>
      </c>
      <c r="J75" s="668">
        <f t="shared" si="169"/>
        <v>0</v>
      </c>
      <c r="K75" s="669">
        <f t="shared" si="163"/>
        <v>0</v>
      </c>
      <c r="L75" s="309">
        <v>0</v>
      </c>
      <c r="M75" s="342">
        <f t="shared" si="177"/>
        <v>13714.287</v>
      </c>
      <c r="N75" s="670">
        <f t="shared" si="170"/>
        <v>0</v>
      </c>
      <c r="O75" s="343">
        <f t="shared" si="164"/>
        <v>13714.287</v>
      </c>
      <c r="P75" s="675">
        <v>0.3</v>
      </c>
      <c r="Q75" s="342">
        <f t="shared" si="171"/>
        <v>13714.287</v>
      </c>
      <c r="R75" s="670">
        <f t="shared" si="172"/>
        <v>0</v>
      </c>
      <c r="S75" s="343">
        <f t="shared" si="165"/>
        <v>13714.287</v>
      </c>
      <c r="T75" s="309">
        <v>0.3</v>
      </c>
      <c r="U75" s="342">
        <f t="shared" si="173"/>
        <v>13714.287</v>
      </c>
      <c r="V75" s="670">
        <f t="shared" si="174"/>
        <v>0</v>
      </c>
      <c r="W75" s="343">
        <f t="shared" si="166"/>
        <v>13714.287</v>
      </c>
      <c r="X75" s="309">
        <v>0.3</v>
      </c>
      <c r="Y75" s="342">
        <f t="shared" si="175"/>
        <v>4571.4290000000001</v>
      </c>
      <c r="Z75" s="670">
        <f t="shared" si="176"/>
        <v>0</v>
      </c>
      <c r="AA75" s="343">
        <f t="shared" si="167"/>
        <v>4571.4290000000001</v>
      </c>
      <c r="AB75" s="309">
        <v>0.1</v>
      </c>
      <c r="AC75" s="462">
        <f>I75+M75+Q75+U75+Y75</f>
        <v>45714.290000000008</v>
      </c>
      <c r="AD75" s="462">
        <f>J75+N75+R75+V75+Z75</f>
        <v>0</v>
      </c>
      <c r="AE75" s="462">
        <f>K75+O75+S75+W75+AA75</f>
        <v>45714.290000000008</v>
      </c>
      <c r="AF75" s="463" t="str">
        <f>IF(AE75=H75,"OK","Checar")</f>
        <v>OK</v>
      </c>
      <c r="AG75" s="464">
        <f t="shared" si="179"/>
        <v>1</v>
      </c>
      <c r="AH75" s="462"/>
      <c r="AI75" s="291"/>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row>
    <row r="76" spans="1:505" s="6" customFormat="1" ht="41.45" customHeight="1">
      <c r="A76" s="91" t="s">
        <v>352</v>
      </c>
      <c r="B76" s="86" t="str">
        <f>VLOOKUP(A76,'[3]Matriz de Aquisições'!D:E,2,FALSE)</f>
        <v>ERM</v>
      </c>
      <c r="C76" s="260"/>
      <c r="D76" s="270">
        <f>VLOOKUP($A76,'Matriz de Aquisições'!$D:$M,9,FALSE)</f>
        <v>43708</v>
      </c>
      <c r="E76" s="271">
        <f>VLOOKUP($A76,'Matriz de Aquisições'!$D:$M,10,FALSE)</f>
        <v>0</v>
      </c>
      <c r="F76" s="327">
        <f>VLOOKUP($A76,'Matriz de Aquisições'!$D:$G,4,FALSE)*VLOOKUP('PEP Av. Fin.'!$A76,'Matriz de Aquisições'!$D:$H,5,FALSE)</f>
        <v>43885.71</v>
      </c>
      <c r="G76" s="667">
        <f>VLOOKUP($A76,'Matriz de Aquisições'!$D:$G,4,FALSE)*VLOOKUP('PEP Av. Fin.'!$A76,'Matriz de Aquisições'!$D:$I,6,FALSE)</f>
        <v>0</v>
      </c>
      <c r="H76" s="328">
        <f t="shared" si="162"/>
        <v>43885.71</v>
      </c>
      <c r="I76" s="87">
        <f t="shared" si="168"/>
        <v>8777.1419999999998</v>
      </c>
      <c r="J76" s="668">
        <f t="shared" si="169"/>
        <v>0</v>
      </c>
      <c r="K76" s="669">
        <f t="shared" si="163"/>
        <v>8777.1419999999998</v>
      </c>
      <c r="L76" s="309">
        <v>0.2</v>
      </c>
      <c r="M76" s="342">
        <f t="shared" si="177"/>
        <v>13165.713</v>
      </c>
      <c r="N76" s="670">
        <f t="shared" si="170"/>
        <v>0</v>
      </c>
      <c r="O76" s="343">
        <f t="shared" si="164"/>
        <v>13165.713</v>
      </c>
      <c r="P76" s="675">
        <v>0.3</v>
      </c>
      <c r="Q76" s="342">
        <f t="shared" si="171"/>
        <v>21942.855</v>
      </c>
      <c r="R76" s="670">
        <f t="shared" si="172"/>
        <v>0</v>
      </c>
      <c r="S76" s="343">
        <f t="shared" si="165"/>
        <v>21942.855</v>
      </c>
      <c r="T76" s="309">
        <v>0.5</v>
      </c>
      <c r="U76" s="342">
        <f t="shared" si="173"/>
        <v>0</v>
      </c>
      <c r="V76" s="670">
        <f t="shared" si="174"/>
        <v>0</v>
      </c>
      <c r="W76" s="343">
        <f t="shared" si="166"/>
        <v>0</v>
      </c>
      <c r="X76" s="309">
        <v>0</v>
      </c>
      <c r="Y76" s="342">
        <f t="shared" si="175"/>
        <v>0</v>
      </c>
      <c r="Z76" s="670">
        <f t="shared" si="176"/>
        <v>0</v>
      </c>
      <c r="AA76" s="343">
        <f t="shared" si="167"/>
        <v>0</v>
      </c>
      <c r="AB76" s="309"/>
      <c r="AC76" s="462">
        <f t="shared" si="10"/>
        <v>43885.71</v>
      </c>
      <c r="AD76" s="462">
        <f t="shared" si="10"/>
        <v>0</v>
      </c>
      <c r="AE76" s="462">
        <f t="shared" si="10"/>
        <v>43885.71</v>
      </c>
      <c r="AF76" s="463" t="str">
        <f t="shared" si="178"/>
        <v>OK</v>
      </c>
      <c r="AG76" s="464">
        <f t="shared" si="179"/>
        <v>1</v>
      </c>
      <c r="AH76" s="462"/>
      <c r="AI76" s="291"/>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row>
    <row r="77" spans="1:505" s="6" customFormat="1" ht="41.45" customHeight="1">
      <c r="A77" s="91" t="s">
        <v>353</v>
      </c>
      <c r="B77" s="86" t="str">
        <f>VLOOKUP(A77,'[3]Matriz de Aquisições'!D:E,2,FALSE)</f>
        <v>COSO</v>
      </c>
      <c r="C77" s="260"/>
      <c r="D77" s="270">
        <f>VLOOKUP($A77,'Matriz de Aquisições'!$D:$M,9,FALSE)</f>
        <v>43708</v>
      </c>
      <c r="E77" s="271">
        <f>VLOOKUP($A77,'Matriz de Aquisições'!$D:$M,10,FALSE)</f>
        <v>0</v>
      </c>
      <c r="F77" s="327">
        <f>VLOOKUP($A77,'Matriz de Aquisições'!$D:$G,4,FALSE)*VLOOKUP('PEP Av. Fin.'!$A77,'Matriz de Aquisições'!$D:$H,5,FALSE)</f>
        <v>91428.57</v>
      </c>
      <c r="G77" s="667">
        <f>VLOOKUP($A77,'Matriz de Aquisições'!$D:$G,4,FALSE)*VLOOKUP('PEP Av. Fin.'!$A77,'Matriz de Aquisições'!$D:$I,6,FALSE)</f>
        <v>0</v>
      </c>
      <c r="H77" s="328">
        <f t="shared" si="162"/>
        <v>91428.57</v>
      </c>
      <c r="I77" s="87">
        <f t="shared" si="168"/>
        <v>0</v>
      </c>
      <c r="J77" s="668">
        <f t="shared" si="169"/>
        <v>0</v>
      </c>
      <c r="K77" s="669">
        <f t="shared" si="163"/>
        <v>0</v>
      </c>
      <c r="L77" s="309">
        <v>0</v>
      </c>
      <c r="M77" s="342">
        <f t="shared" si="177"/>
        <v>0</v>
      </c>
      <c r="N77" s="670">
        <f t="shared" si="170"/>
        <v>0</v>
      </c>
      <c r="O77" s="343">
        <f t="shared" si="164"/>
        <v>0</v>
      </c>
      <c r="P77" s="675"/>
      <c r="Q77" s="342">
        <f t="shared" si="171"/>
        <v>18285.714000000004</v>
      </c>
      <c r="R77" s="670">
        <f t="shared" si="172"/>
        <v>0</v>
      </c>
      <c r="S77" s="343">
        <f t="shared" si="165"/>
        <v>18285.714000000004</v>
      </c>
      <c r="T77" s="309">
        <v>0.2</v>
      </c>
      <c r="U77" s="342">
        <f t="shared" si="173"/>
        <v>73142.856000000014</v>
      </c>
      <c r="V77" s="670">
        <f t="shared" si="174"/>
        <v>0</v>
      </c>
      <c r="W77" s="343">
        <f t="shared" si="166"/>
        <v>73142.856000000014</v>
      </c>
      <c r="X77" s="309">
        <v>0.8</v>
      </c>
      <c r="Y77" s="342">
        <f t="shared" si="175"/>
        <v>0</v>
      </c>
      <c r="Z77" s="670">
        <f t="shared" si="176"/>
        <v>0</v>
      </c>
      <c r="AA77" s="343">
        <f t="shared" si="167"/>
        <v>0</v>
      </c>
      <c r="AB77" s="309"/>
      <c r="AC77" s="462">
        <f t="shared" si="10"/>
        <v>91428.570000000022</v>
      </c>
      <c r="AD77" s="462">
        <f t="shared" si="10"/>
        <v>0</v>
      </c>
      <c r="AE77" s="462">
        <f t="shared" si="10"/>
        <v>91428.570000000022</v>
      </c>
      <c r="AF77" s="463" t="str">
        <f t="shared" si="178"/>
        <v>OK</v>
      </c>
      <c r="AG77" s="464">
        <f t="shared" si="179"/>
        <v>1</v>
      </c>
      <c r="AH77" s="462"/>
      <c r="AI77" s="291"/>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row>
    <row r="78" spans="1:505" s="6" customFormat="1" ht="41.45" customHeight="1">
      <c r="A78" s="91" t="s">
        <v>354</v>
      </c>
      <c r="B78" s="86" t="str">
        <f>VLOOKUP(A78,'[3]Matriz de Aquisições'!D:E,2,FALSE)</f>
        <v>AUDIT I (Ênfase em Órgãos Públicos)</v>
      </c>
      <c r="C78" s="260"/>
      <c r="D78" s="270">
        <f>VLOOKUP($A78,'Matriz de Aquisições'!$D:$M,9,FALSE)</f>
        <v>43708</v>
      </c>
      <c r="E78" s="271">
        <f>VLOOKUP($A78,'Matriz de Aquisições'!$D:$M,10,FALSE)</f>
        <v>0</v>
      </c>
      <c r="F78" s="327">
        <f>VLOOKUP($A78,'Matriz de Aquisições'!$D:$G,4,FALSE)*VLOOKUP('PEP Av. Fin.'!$A78,'Matriz de Aquisições'!$D:$H,5,FALSE)</f>
        <v>58514.29</v>
      </c>
      <c r="G78" s="667">
        <f>VLOOKUP($A78,'Matriz de Aquisições'!$D:$G,4,FALSE)*VLOOKUP('PEP Av. Fin.'!$A78,'Matriz de Aquisições'!$D:$I,6,FALSE)</f>
        <v>0</v>
      </c>
      <c r="H78" s="328">
        <f t="shared" si="162"/>
        <v>58514.29</v>
      </c>
      <c r="I78" s="87">
        <f t="shared" si="168"/>
        <v>23405.716</v>
      </c>
      <c r="J78" s="668">
        <f t="shared" si="169"/>
        <v>0</v>
      </c>
      <c r="K78" s="669">
        <f t="shared" si="163"/>
        <v>23405.716</v>
      </c>
      <c r="L78" s="309">
        <v>0.4</v>
      </c>
      <c r="M78" s="342">
        <f t="shared" si="177"/>
        <v>35108.574000000001</v>
      </c>
      <c r="N78" s="670">
        <f t="shared" si="170"/>
        <v>0</v>
      </c>
      <c r="O78" s="343">
        <f t="shared" si="164"/>
        <v>35108.574000000001</v>
      </c>
      <c r="P78" s="675">
        <v>0.6</v>
      </c>
      <c r="Q78" s="342">
        <f t="shared" si="171"/>
        <v>0</v>
      </c>
      <c r="R78" s="670">
        <f t="shared" si="172"/>
        <v>0</v>
      </c>
      <c r="S78" s="343">
        <f t="shared" si="165"/>
        <v>0</v>
      </c>
      <c r="T78" s="309"/>
      <c r="U78" s="342">
        <f t="shared" si="173"/>
        <v>0</v>
      </c>
      <c r="V78" s="670">
        <f t="shared" si="174"/>
        <v>0</v>
      </c>
      <c r="W78" s="343">
        <f t="shared" si="166"/>
        <v>0</v>
      </c>
      <c r="X78" s="309"/>
      <c r="Y78" s="342">
        <f t="shared" si="175"/>
        <v>0</v>
      </c>
      <c r="Z78" s="670">
        <f t="shared" si="176"/>
        <v>0</v>
      </c>
      <c r="AA78" s="343">
        <f t="shared" si="167"/>
        <v>0</v>
      </c>
      <c r="AB78" s="309"/>
      <c r="AC78" s="462">
        <f t="shared" si="10"/>
        <v>58514.29</v>
      </c>
      <c r="AD78" s="462">
        <f t="shared" si="10"/>
        <v>0</v>
      </c>
      <c r="AE78" s="462">
        <f t="shared" si="10"/>
        <v>58514.29</v>
      </c>
      <c r="AF78" s="463" t="str">
        <f t="shared" si="178"/>
        <v>OK</v>
      </c>
      <c r="AG78" s="464">
        <f t="shared" si="179"/>
        <v>1</v>
      </c>
      <c r="AH78" s="462"/>
      <c r="AI78" s="291"/>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row>
    <row r="79" spans="1:505" s="6" customFormat="1" ht="41.45" customHeight="1">
      <c r="A79" s="91" t="s">
        <v>355</v>
      </c>
      <c r="B79" s="86" t="str">
        <f>VLOOKUP(A79,'[3]Matriz de Aquisições'!D:E,2,FALSE)</f>
        <v>AUDIT II (Ênfase em Órgãos Públicos)</v>
      </c>
      <c r="C79" s="260"/>
      <c r="D79" s="270">
        <f>VLOOKUP($A79,'Matriz de Aquisições'!$D:$M,9,FALSE)</f>
        <v>43708</v>
      </c>
      <c r="E79" s="271">
        <f>VLOOKUP($A79,'Matriz de Aquisições'!$D:$M,10,FALSE)</f>
        <v>0</v>
      </c>
      <c r="F79" s="327">
        <f>VLOOKUP($A79,'Matriz de Aquisições'!$D:$G,4,FALSE)*VLOOKUP('PEP Av. Fin.'!$A79,'Matriz de Aquisições'!$D:$H,5,FALSE)</f>
        <v>62171.43</v>
      </c>
      <c r="G79" s="667">
        <f>VLOOKUP($A79,'Matriz de Aquisições'!$D:$G,4,FALSE)*VLOOKUP('PEP Av. Fin.'!$A79,'Matriz de Aquisições'!$D:$I,6,FALSE)</f>
        <v>0</v>
      </c>
      <c r="H79" s="328">
        <f t="shared" si="162"/>
        <v>62171.43</v>
      </c>
      <c r="I79" s="87">
        <f t="shared" si="168"/>
        <v>0</v>
      </c>
      <c r="J79" s="668">
        <f t="shared" si="169"/>
        <v>0</v>
      </c>
      <c r="K79" s="669">
        <f t="shared" si="163"/>
        <v>0</v>
      </c>
      <c r="L79" s="309">
        <v>0</v>
      </c>
      <c r="M79" s="342">
        <f t="shared" si="177"/>
        <v>0</v>
      </c>
      <c r="N79" s="670">
        <f t="shared" si="170"/>
        <v>0</v>
      </c>
      <c r="O79" s="343">
        <f t="shared" si="164"/>
        <v>0</v>
      </c>
      <c r="P79" s="675">
        <v>0</v>
      </c>
      <c r="Q79" s="342">
        <f t="shared" si="171"/>
        <v>24868.572</v>
      </c>
      <c r="R79" s="670">
        <f t="shared" si="172"/>
        <v>0</v>
      </c>
      <c r="S79" s="343">
        <f t="shared" si="165"/>
        <v>24868.572</v>
      </c>
      <c r="T79" s="309">
        <v>0.4</v>
      </c>
      <c r="U79" s="342">
        <f t="shared" si="173"/>
        <v>37302.858</v>
      </c>
      <c r="V79" s="670">
        <f t="shared" si="174"/>
        <v>0</v>
      </c>
      <c r="W79" s="343">
        <f t="shared" si="166"/>
        <v>37302.858</v>
      </c>
      <c r="X79" s="309">
        <v>0.6</v>
      </c>
      <c r="Y79" s="342">
        <f t="shared" si="175"/>
        <v>0</v>
      </c>
      <c r="Z79" s="670">
        <f t="shared" si="176"/>
        <v>0</v>
      </c>
      <c r="AA79" s="343">
        <f t="shared" si="167"/>
        <v>0</v>
      </c>
      <c r="AB79" s="309"/>
      <c r="AC79" s="462">
        <f t="shared" si="10"/>
        <v>62171.43</v>
      </c>
      <c r="AD79" s="462">
        <f t="shared" si="10"/>
        <v>0</v>
      </c>
      <c r="AE79" s="462">
        <f t="shared" si="10"/>
        <v>62171.43</v>
      </c>
      <c r="AF79" s="463" t="str">
        <f t="shared" si="178"/>
        <v>OK</v>
      </c>
      <c r="AG79" s="464">
        <f t="shared" si="179"/>
        <v>1</v>
      </c>
      <c r="AH79" s="462"/>
      <c r="AI79" s="291"/>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row>
    <row r="80" spans="1:505" s="6" customFormat="1" ht="41.45" customHeight="1">
      <c r="A80" s="91" t="s">
        <v>356</v>
      </c>
      <c r="B80" s="86" t="str">
        <f>VLOOKUP(A80,'[3]Matriz de Aquisições'!D:E,2,FALSE)</f>
        <v>AUDIT TI</v>
      </c>
      <c r="C80" s="260"/>
      <c r="D80" s="270">
        <f>VLOOKUP($A80,'Matriz de Aquisições'!$D:$M,9,FALSE)</f>
        <v>43708</v>
      </c>
      <c r="E80" s="271">
        <f>VLOOKUP($A80,'Matriz de Aquisições'!$D:$M,10,FALSE)</f>
        <v>0</v>
      </c>
      <c r="F80" s="327">
        <f>VLOOKUP($A80,'Matriz de Aquisições'!$D:$G,4,FALSE)*VLOOKUP('PEP Av. Fin.'!$A80,'Matriz de Aquisições'!$D:$H,5,FALSE)</f>
        <v>8777.14</v>
      </c>
      <c r="G80" s="667">
        <f>VLOOKUP($A80,'Matriz de Aquisições'!$D:$G,4,FALSE)*VLOOKUP('PEP Av. Fin.'!$A80,'Matriz de Aquisições'!$D:$I,6,FALSE)</f>
        <v>0</v>
      </c>
      <c r="H80" s="328">
        <f t="shared" si="162"/>
        <v>8777.14</v>
      </c>
      <c r="I80" s="87">
        <f t="shared" si="168"/>
        <v>0</v>
      </c>
      <c r="J80" s="668">
        <f t="shared" si="169"/>
        <v>0</v>
      </c>
      <c r="K80" s="669">
        <f t="shared" si="163"/>
        <v>0</v>
      </c>
      <c r="L80" s="309">
        <v>0</v>
      </c>
      <c r="M80" s="342">
        <f t="shared" si="177"/>
        <v>0</v>
      </c>
      <c r="N80" s="670">
        <f t="shared" si="170"/>
        <v>0</v>
      </c>
      <c r="O80" s="343">
        <f t="shared" si="164"/>
        <v>0</v>
      </c>
      <c r="P80" s="675">
        <v>0</v>
      </c>
      <c r="Q80" s="342">
        <f t="shared" si="171"/>
        <v>8777.14</v>
      </c>
      <c r="R80" s="670">
        <f t="shared" si="172"/>
        <v>0</v>
      </c>
      <c r="S80" s="343">
        <f t="shared" si="165"/>
        <v>8777.14</v>
      </c>
      <c r="T80" s="309">
        <v>1</v>
      </c>
      <c r="U80" s="342">
        <f t="shared" si="173"/>
        <v>0</v>
      </c>
      <c r="V80" s="670">
        <f t="shared" si="174"/>
        <v>0</v>
      </c>
      <c r="W80" s="343">
        <f t="shared" si="166"/>
        <v>0</v>
      </c>
      <c r="X80" s="309">
        <v>0</v>
      </c>
      <c r="Y80" s="342">
        <f t="shared" si="175"/>
        <v>0</v>
      </c>
      <c r="Z80" s="670">
        <f t="shared" si="176"/>
        <v>0</v>
      </c>
      <c r="AA80" s="343">
        <f t="shared" si="167"/>
        <v>0</v>
      </c>
      <c r="AB80" s="309"/>
      <c r="AC80" s="462">
        <f t="shared" si="10"/>
        <v>8777.14</v>
      </c>
      <c r="AD80" s="462">
        <f t="shared" si="10"/>
        <v>0</v>
      </c>
      <c r="AE80" s="462">
        <f t="shared" si="10"/>
        <v>8777.14</v>
      </c>
      <c r="AF80" s="463" t="str">
        <f t="shared" si="178"/>
        <v>OK</v>
      </c>
      <c r="AG80" s="464">
        <f t="shared" si="179"/>
        <v>1</v>
      </c>
      <c r="AH80" s="462"/>
      <c r="AI80" s="291"/>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row>
    <row r="81" spans="1:505" s="6" customFormat="1" ht="41.45" customHeight="1">
      <c r="A81" s="91" t="s">
        <v>357</v>
      </c>
      <c r="B81" s="86" t="str">
        <f>VLOOKUP(A81,'[3]Matriz de Aquisições'!D:E,2,FALSE)</f>
        <v>REPORT</v>
      </c>
      <c r="C81" s="260"/>
      <c r="D81" s="270">
        <f>VLOOKUP($A81,'Matriz de Aquisições'!$D:$M,9,FALSE)</f>
        <v>43708</v>
      </c>
      <c r="E81" s="271">
        <f>VLOOKUP($A81,'Matriz de Aquisições'!$D:$M,10,FALSE)</f>
        <v>0</v>
      </c>
      <c r="F81" s="327">
        <f>VLOOKUP($A81,'Matriz de Aquisições'!$D:$G,4,FALSE)*VLOOKUP('PEP Av. Fin.'!$A81,'Matriz de Aquisições'!$D:$H,5,FALSE)</f>
        <v>25600</v>
      </c>
      <c r="G81" s="667">
        <f>VLOOKUP($A81,'Matriz de Aquisições'!$D:$G,4,FALSE)*VLOOKUP('PEP Av. Fin.'!$A81,'Matriz de Aquisições'!$D:$I,6,FALSE)</f>
        <v>0</v>
      </c>
      <c r="H81" s="328">
        <f t="shared" si="162"/>
        <v>25600</v>
      </c>
      <c r="I81" s="87">
        <f t="shared" si="168"/>
        <v>0</v>
      </c>
      <c r="J81" s="668">
        <f t="shared" si="169"/>
        <v>0</v>
      </c>
      <c r="K81" s="669">
        <f t="shared" si="163"/>
        <v>0</v>
      </c>
      <c r="L81" s="309">
        <v>0</v>
      </c>
      <c r="M81" s="342">
        <f t="shared" si="177"/>
        <v>0</v>
      </c>
      <c r="N81" s="670">
        <f t="shared" si="170"/>
        <v>0</v>
      </c>
      <c r="O81" s="343">
        <f t="shared" si="164"/>
        <v>0</v>
      </c>
      <c r="P81" s="675"/>
      <c r="Q81" s="342">
        <f t="shared" si="171"/>
        <v>5120</v>
      </c>
      <c r="R81" s="670">
        <f t="shared" si="172"/>
        <v>0</v>
      </c>
      <c r="S81" s="343">
        <f t="shared" si="165"/>
        <v>5120</v>
      </c>
      <c r="T81" s="309">
        <v>0.2</v>
      </c>
      <c r="U81" s="342">
        <f t="shared" si="173"/>
        <v>20480</v>
      </c>
      <c r="V81" s="670">
        <f t="shared" si="174"/>
        <v>0</v>
      </c>
      <c r="W81" s="343">
        <f t="shared" si="166"/>
        <v>20480</v>
      </c>
      <c r="X81" s="309">
        <v>0.8</v>
      </c>
      <c r="Y81" s="342">
        <f t="shared" si="175"/>
        <v>0</v>
      </c>
      <c r="Z81" s="670">
        <f t="shared" si="176"/>
        <v>0</v>
      </c>
      <c r="AA81" s="343">
        <f t="shared" si="167"/>
        <v>0</v>
      </c>
      <c r="AB81" s="309"/>
      <c r="AC81" s="462">
        <f t="shared" si="10"/>
        <v>25600</v>
      </c>
      <c r="AD81" s="462">
        <f t="shared" si="10"/>
        <v>0</v>
      </c>
      <c r="AE81" s="462">
        <f t="shared" si="10"/>
        <v>25600</v>
      </c>
      <c r="AF81" s="463" t="str">
        <f t="shared" si="178"/>
        <v>OK</v>
      </c>
      <c r="AG81" s="464">
        <f t="shared" si="179"/>
        <v>1</v>
      </c>
      <c r="AH81" s="462"/>
      <c r="AI81" s="291"/>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row>
    <row r="82" spans="1:505" s="6" customFormat="1" ht="41.45" customHeight="1">
      <c r="A82" s="91" t="s">
        <v>358</v>
      </c>
      <c r="B82" s="86" t="str">
        <f>VLOOKUP(A82,'[3]Matriz de Aquisições'!D:E,2,FALSE)</f>
        <v>Tools and Techniques – Nível Avançado</v>
      </c>
      <c r="C82" s="260"/>
      <c r="D82" s="270">
        <f>VLOOKUP($A82,'Matriz de Aquisições'!$D:$M,9,FALSE)</f>
        <v>43708</v>
      </c>
      <c r="E82" s="271">
        <f>VLOOKUP($A82,'Matriz de Aquisições'!$D:$M,10,FALSE)</f>
        <v>0</v>
      </c>
      <c r="F82" s="327">
        <f>VLOOKUP($A82,'Matriz de Aquisições'!$D:$G,4,FALSE)*VLOOKUP('PEP Av. Fin.'!$A82,'Matriz de Aquisições'!$D:$H,5,FALSE)</f>
        <v>10285.709999999999</v>
      </c>
      <c r="G82" s="667">
        <f>VLOOKUP($A82,'Matriz de Aquisições'!$D:$G,4,FALSE)*VLOOKUP('PEP Av. Fin.'!$A82,'Matriz de Aquisições'!$D:$I,6,FALSE)</f>
        <v>0</v>
      </c>
      <c r="H82" s="328">
        <f t="shared" si="162"/>
        <v>10285.709999999999</v>
      </c>
      <c r="I82" s="87">
        <f t="shared" si="168"/>
        <v>0</v>
      </c>
      <c r="J82" s="668">
        <f t="shared" si="169"/>
        <v>0</v>
      </c>
      <c r="K82" s="669">
        <f t="shared" si="163"/>
        <v>0</v>
      </c>
      <c r="L82" s="309">
        <v>0</v>
      </c>
      <c r="M82" s="342">
        <f t="shared" si="177"/>
        <v>10285.709999999999</v>
      </c>
      <c r="N82" s="670">
        <f t="shared" si="170"/>
        <v>0</v>
      </c>
      <c r="O82" s="343">
        <f t="shared" si="164"/>
        <v>10285.709999999999</v>
      </c>
      <c r="P82" s="675">
        <v>1</v>
      </c>
      <c r="Q82" s="342">
        <f t="shared" si="171"/>
        <v>0</v>
      </c>
      <c r="R82" s="670">
        <f t="shared" si="172"/>
        <v>0</v>
      </c>
      <c r="S82" s="343">
        <f t="shared" si="165"/>
        <v>0</v>
      </c>
      <c r="T82" s="309"/>
      <c r="U82" s="342">
        <f t="shared" si="173"/>
        <v>0</v>
      </c>
      <c r="V82" s="670">
        <f t="shared" si="174"/>
        <v>0</v>
      </c>
      <c r="W82" s="343">
        <f t="shared" si="166"/>
        <v>0</v>
      </c>
      <c r="X82" s="309"/>
      <c r="Y82" s="342">
        <f t="shared" si="175"/>
        <v>0</v>
      </c>
      <c r="Z82" s="670">
        <f t="shared" si="176"/>
        <v>0</v>
      </c>
      <c r="AA82" s="343">
        <f t="shared" si="167"/>
        <v>0</v>
      </c>
      <c r="AB82" s="309"/>
      <c r="AC82" s="462">
        <f t="shared" si="10"/>
        <v>10285.709999999999</v>
      </c>
      <c r="AD82" s="462">
        <f t="shared" si="10"/>
        <v>0</v>
      </c>
      <c r="AE82" s="462">
        <f t="shared" si="10"/>
        <v>10285.709999999999</v>
      </c>
      <c r="AF82" s="463" t="str">
        <f t="shared" si="178"/>
        <v>OK</v>
      </c>
      <c r="AG82" s="464">
        <f t="shared" si="179"/>
        <v>1</v>
      </c>
      <c r="AH82" s="462"/>
      <c r="AI82" s="291"/>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row>
    <row r="83" spans="1:505" s="6" customFormat="1" ht="41.45" customHeight="1">
      <c r="A83" s="91" t="s">
        <v>359</v>
      </c>
      <c r="B83" s="86" t="str">
        <f>VLOOKUP(A83,'[3]Matriz de Aquisições'!D:E,2,FALSE)</f>
        <v>Formação Analista Data Warehouse</v>
      </c>
      <c r="C83" s="260"/>
      <c r="D83" s="270">
        <f>VLOOKUP($A83,'Matriz de Aquisições'!$D:$M,9,FALSE)</f>
        <v>43708</v>
      </c>
      <c r="E83" s="271">
        <f>VLOOKUP($A83,'Matriz de Aquisições'!$D:$M,10,FALSE)</f>
        <v>0</v>
      </c>
      <c r="F83" s="327">
        <f>VLOOKUP($A83,'Matriz de Aquisições'!$D:$G,4,FALSE)*VLOOKUP('PEP Av. Fin.'!$A83,'Matriz de Aquisições'!$D:$H,5,FALSE)</f>
        <v>5428.57</v>
      </c>
      <c r="G83" s="667">
        <f>VLOOKUP($A83,'Matriz de Aquisições'!$D:$G,4,FALSE)*VLOOKUP('PEP Av. Fin.'!$A83,'Matriz de Aquisições'!$D:$I,6,FALSE)</f>
        <v>0</v>
      </c>
      <c r="H83" s="328">
        <f t="shared" si="162"/>
        <v>5428.57</v>
      </c>
      <c r="I83" s="87">
        <f t="shared" si="168"/>
        <v>0</v>
      </c>
      <c r="J83" s="668">
        <f t="shared" si="169"/>
        <v>0</v>
      </c>
      <c r="K83" s="669">
        <f t="shared" si="163"/>
        <v>0</v>
      </c>
      <c r="L83" s="309">
        <v>0</v>
      </c>
      <c r="M83" s="342">
        <f t="shared" si="177"/>
        <v>5428.57</v>
      </c>
      <c r="N83" s="670">
        <f t="shared" si="170"/>
        <v>0</v>
      </c>
      <c r="O83" s="343">
        <f t="shared" si="164"/>
        <v>5428.57</v>
      </c>
      <c r="P83" s="675">
        <v>1</v>
      </c>
      <c r="Q83" s="342">
        <f t="shared" si="171"/>
        <v>0</v>
      </c>
      <c r="R83" s="670">
        <f t="shared" si="172"/>
        <v>0</v>
      </c>
      <c r="S83" s="343">
        <f t="shared" si="165"/>
        <v>0</v>
      </c>
      <c r="T83" s="309">
        <v>0</v>
      </c>
      <c r="U83" s="342">
        <f t="shared" si="173"/>
        <v>0</v>
      </c>
      <c r="V83" s="670">
        <f t="shared" si="174"/>
        <v>0</v>
      </c>
      <c r="W83" s="343">
        <f t="shared" si="166"/>
        <v>0</v>
      </c>
      <c r="X83" s="309">
        <v>0</v>
      </c>
      <c r="Y83" s="342">
        <f t="shared" si="175"/>
        <v>0</v>
      </c>
      <c r="Z83" s="670">
        <f t="shared" si="176"/>
        <v>0</v>
      </c>
      <c r="AA83" s="343">
        <f t="shared" si="167"/>
        <v>0</v>
      </c>
      <c r="AB83" s="309"/>
      <c r="AC83" s="462">
        <f t="shared" si="10"/>
        <v>5428.57</v>
      </c>
      <c r="AD83" s="462">
        <f t="shared" si="10"/>
        <v>0</v>
      </c>
      <c r="AE83" s="462">
        <f t="shared" si="10"/>
        <v>5428.57</v>
      </c>
      <c r="AF83" s="463" t="str">
        <f t="shared" si="178"/>
        <v>OK</v>
      </c>
      <c r="AG83" s="464">
        <f t="shared" si="179"/>
        <v>1</v>
      </c>
      <c r="AH83" s="462"/>
      <c r="AI83" s="291"/>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row>
    <row r="84" spans="1:505" s="6" customFormat="1" ht="41.45" customHeight="1">
      <c r="A84" s="91" t="s">
        <v>360</v>
      </c>
      <c r="B84" s="86" t="str">
        <f>VLOOKUP(A84,'[3]Matriz de Aquisições'!D:E,2,FALSE)</f>
        <v>Academia Data Science</v>
      </c>
      <c r="C84" s="260"/>
      <c r="D84" s="270">
        <f>VLOOKUP($A84,'Matriz de Aquisições'!$D:$M,9,FALSE)</f>
        <v>43708</v>
      </c>
      <c r="E84" s="271">
        <f>VLOOKUP($A84,'Matriz de Aquisições'!$D:$M,10,FALSE)</f>
        <v>0</v>
      </c>
      <c r="F84" s="327">
        <f>VLOOKUP($A84,'Matriz de Aquisições'!$D:$G,4,FALSE)*VLOOKUP('PEP Av. Fin.'!$A84,'Matriz de Aquisições'!$D:$H,5,FALSE)</f>
        <v>7142.86</v>
      </c>
      <c r="G84" s="667">
        <f>VLOOKUP($A84,'Matriz de Aquisições'!$D:$G,4,FALSE)*VLOOKUP('PEP Av. Fin.'!$A84,'Matriz de Aquisições'!$D:$I,6,FALSE)</f>
        <v>0</v>
      </c>
      <c r="H84" s="328">
        <f t="shared" si="162"/>
        <v>7142.86</v>
      </c>
      <c r="I84" s="87">
        <f t="shared" si="168"/>
        <v>0</v>
      </c>
      <c r="J84" s="668">
        <f t="shared" si="169"/>
        <v>0</v>
      </c>
      <c r="K84" s="669">
        <f t="shared" si="163"/>
        <v>0</v>
      </c>
      <c r="L84" s="309">
        <v>0</v>
      </c>
      <c r="M84" s="342">
        <f t="shared" si="177"/>
        <v>7142.86</v>
      </c>
      <c r="N84" s="670">
        <f t="shared" si="170"/>
        <v>0</v>
      </c>
      <c r="O84" s="343">
        <f t="shared" si="164"/>
        <v>7142.86</v>
      </c>
      <c r="P84" s="675">
        <v>1</v>
      </c>
      <c r="Q84" s="342">
        <f t="shared" si="171"/>
        <v>0</v>
      </c>
      <c r="R84" s="670">
        <f t="shared" si="172"/>
        <v>0</v>
      </c>
      <c r="S84" s="343">
        <f t="shared" si="165"/>
        <v>0</v>
      </c>
      <c r="T84" s="309">
        <v>0</v>
      </c>
      <c r="U84" s="342">
        <f t="shared" si="173"/>
        <v>0</v>
      </c>
      <c r="V84" s="670">
        <f t="shared" si="174"/>
        <v>0</v>
      </c>
      <c r="W84" s="343">
        <f t="shared" si="166"/>
        <v>0</v>
      </c>
      <c r="X84" s="309">
        <v>0</v>
      </c>
      <c r="Y84" s="342">
        <f t="shared" si="175"/>
        <v>0</v>
      </c>
      <c r="Z84" s="670">
        <f t="shared" si="176"/>
        <v>0</v>
      </c>
      <c r="AA84" s="343">
        <f t="shared" si="167"/>
        <v>0</v>
      </c>
      <c r="AB84" s="309"/>
      <c r="AC84" s="462">
        <f t="shared" si="10"/>
        <v>7142.86</v>
      </c>
      <c r="AD84" s="462">
        <f t="shared" si="10"/>
        <v>0</v>
      </c>
      <c r="AE84" s="462">
        <f t="shared" si="10"/>
        <v>7142.86</v>
      </c>
      <c r="AF84" s="463" t="str">
        <f t="shared" si="178"/>
        <v>OK</v>
      </c>
      <c r="AG84" s="464">
        <f t="shared" si="179"/>
        <v>1</v>
      </c>
      <c r="AH84" s="462"/>
      <c r="AI84" s="291"/>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row>
    <row r="85" spans="1:505" s="6" customFormat="1" ht="41.45" customHeight="1">
      <c r="A85" s="91" t="s">
        <v>361</v>
      </c>
      <c r="B85" s="86" t="str">
        <f>VLOOKUP(A85,'[3]Matriz de Aquisições'!D:E,2,FALSE)</f>
        <v>SAS: Creating Business Intelligence for Your Organization: Fast Track</v>
      </c>
      <c r="C85" s="260"/>
      <c r="D85" s="270">
        <f>VLOOKUP($A85,'Matriz de Aquisições'!$D:$M,9,FALSE)</f>
        <v>43708</v>
      </c>
      <c r="E85" s="271">
        <f>VLOOKUP($A85,'Matriz de Aquisições'!$D:$M,10,FALSE)</f>
        <v>0</v>
      </c>
      <c r="F85" s="327">
        <f>VLOOKUP($A85,'Matriz de Aquisições'!$D:$G,4,FALSE)*VLOOKUP('PEP Av. Fin.'!$A85,'Matriz de Aquisições'!$D:$H,5,FALSE)</f>
        <v>18285.71</v>
      </c>
      <c r="G85" s="667">
        <f>VLOOKUP($A85,'Matriz de Aquisições'!$D:$G,4,FALSE)*VLOOKUP('PEP Av. Fin.'!$A85,'Matriz de Aquisições'!$D:$I,6,FALSE)</f>
        <v>0</v>
      </c>
      <c r="H85" s="328">
        <f t="shared" si="162"/>
        <v>18285.71</v>
      </c>
      <c r="I85" s="87">
        <f t="shared" si="168"/>
        <v>0</v>
      </c>
      <c r="J85" s="668">
        <f t="shared" si="169"/>
        <v>0</v>
      </c>
      <c r="K85" s="669">
        <f t="shared" si="163"/>
        <v>0</v>
      </c>
      <c r="L85" s="309">
        <v>0</v>
      </c>
      <c r="M85" s="342">
        <f t="shared" si="177"/>
        <v>0</v>
      </c>
      <c r="N85" s="670">
        <f t="shared" si="170"/>
        <v>0</v>
      </c>
      <c r="O85" s="343">
        <f t="shared" si="164"/>
        <v>0</v>
      </c>
      <c r="P85" s="675"/>
      <c r="Q85" s="342">
        <f t="shared" si="171"/>
        <v>3657.1419999999998</v>
      </c>
      <c r="R85" s="670">
        <f t="shared" si="172"/>
        <v>0</v>
      </c>
      <c r="S85" s="343">
        <f t="shared" si="165"/>
        <v>3657.1419999999998</v>
      </c>
      <c r="T85" s="309">
        <v>0.2</v>
      </c>
      <c r="U85" s="342">
        <f t="shared" si="173"/>
        <v>14628.567999999999</v>
      </c>
      <c r="V85" s="670">
        <f t="shared" si="174"/>
        <v>0</v>
      </c>
      <c r="W85" s="343">
        <f t="shared" si="166"/>
        <v>14628.567999999999</v>
      </c>
      <c r="X85" s="309">
        <v>0.8</v>
      </c>
      <c r="Y85" s="342">
        <f t="shared" si="175"/>
        <v>0</v>
      </c>
      <c r="Z85" s="670">
        <f t="shared" si="176"/>
        <v>0</v>
      </c>
      <c r="AA85" s="343">
        <f t="shared" si="167"/>
        <v>0</v>
      </c>
      <c r="AB85" s="309"/>
      <c r="AC85" s="462">
        <f t="shared" si="10"/>
        <v>18285.71</v>
      </c>
      <c r="AD85" s="462">
        <f t="shared" si="10"/>
        <v>0</v>
      </c>
      <c r="AE85" s="462">
        <f t="shared" si="10"/>
        <v>18285.71</v>
      </c>
      <c r="AF85" s="463" t="str">
        <f t="shared" si="178"/>
        <v>OK</v>
      </c>
      <c r="AG85" s="464">
        <f t="shared" si="179"/>
        <v>1</v>
      </c>
      <c r="AH85" s="462"/>
      <c r="AI85" s="291"/>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row>
    <row r="86" spans="1:505" s="6" customFormat="1" ht="41.45" customHeight="1">
      <c r="A86" s="91" t="s">
        <v>362</v>
      </c>
      <c r="B86" s="86" t="str">
        <f>VLOOKUP(A86,'[3]Matriz de Aquisições'!D:E,2,FALSE)</f>
        <v>SAS Business Intelligence Reporting: Fast Track</v>
      </c>
      <c r="C86" s="260"/>
      <c r="D86" s="270">
        <f>VLOOKUP($A86,'Matriz de Aquisições'!$D:$M,9,FALSE)</f>
        <v>43708</v>
      </c>
      <c r="E86" s="271">
        <f>VLOOKUP($A86,'Matriz de Aquisições'!$D:$M,10,FALSE)</f>
        <v>0</v>
      </c>
      <c r="F86" s="327">
        <f>VLOOKUP($A86,'Matriz de Aquisições'!$D:$G,4,FALSE)*VLOOKUP('PEP Av. Fin.'!$A86,'Matriz de Aquisições'!$D:$H,5,FALSE)</f>
        <v>11885.71</v>
      </c>
      <c r="G86" s="667">
        <f>VLOOKUP($A86,'Matriz de Aquisições'!$D:$G,4,FALSE)*VLOOKUP('PEP Av. Fin.'!$A86,'Matriz de Aquisições'!$D:$I,6,FALSE)</f>
        <v>0</v>
      </c>
      <c r="H86" s="328">
        <f t="shared" si="162"/>
        <v>11885.71</v>
      </c>
      <c r="I86" s="87">
        <f t="shared" si="168"/>
        <v>0</v>
      </c>
      <c r="J86" s="668">
        <f t="shared" si="169"/>
        <v>0</v>
      </c>
      <c r="K86" s="669">
        <f t="shared" si="163"/>
        <v>0</v>
      </c>
      <c r="L86" s="309">
        <v>0</v>
      </c>
      <c r="M86" s="342">
        <f t="shared" si="177"/>
        <v>11885.71</v>
      </c>
      <c r="N86" s="670">
        <f t="shared" si="170"/>
        <v>0</v>
      </c>
      <c r="O86" s="343">
        <f t="shared" si="164"/>
        <v>11885.71</v>
      </c>
      <c r="P86" s="675">
        <v>1</v>
      </c>
      <c r="Q86" s="342">
        <f t="shared" si="171"/>
        <v>0</v>
      </c>
      <c r="R86" s="670">
        <f t="shared" si="172"/>
        <v>0</v>
      </c>
      <c r="S86" s="343">
        <f t="shared" si="165"/>
        <v>0</v>
      </c>
      <c r="T86" s="309"/>
      <c r="U86" s="342">
        <f t="shared" si="173"/>
        <v>0</v>
      </c>
      <c r="V86" s="670">
        <f t="shared" si="174"/>
        <v>0</v>
      </c>
      <c r="W86" s="343">
        <f t="shared" si="166"/>
        <v>0</v>
      </c>
      <c r="X86" s="309">
        <v>0</v>
      </c>
      <c r="Y86" s="342">
        <f t="shared" si="175"/>
        <v>0</v>
      </c>
      <c r="Z86" s="670">
        <f t="shared" si="176"/>
        <v>0</v>
      </c>
      <c r="AA86" s="343">
        <f t="shared" si="167"/>
        <v>0</v>
      </c>
      <c r="AB86" s="309"/>
      <c r="AC86" s="462">
        <f t="shared" si="10"/>
        <v>11885.71</v>
      </c>
      <c r="AD86" s="462">
        <f t="shared" si="10"/>
        <v>0</v>
      </c>
      <c r="AE86" s="462">
        <f t="shared" si="10"/>
        <v>11885.71</v>
      </c>
      <c r="AF86" s="463" t="str">
        <f t="shared" si="178"/>
        <v>OK</v>
      </c>
      <c r="AG86" s="464">
        <f t="shared" si="179"/>
        <v>1</v>
      </c>
      <c r="AH86" s="462"/>
      <c r="AI86" s="291"/>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row>
    <row r="87" spans="1:505" s="6" customFormat="1" ht="41.45" customHeight="1">
      <c r="A87" s="91" t="s">
        <v>363</v>
      </c>
      <c r="B87" s="86" t="str">
        <f>VLOOKUP(A87,'[3]Matriz de Aquisições'!D:E,2,FALSE)</f>
        <v>Applied Analytics Using SAS Enterprise Miner</v>
      </c>
      <c r="C87" s="260"/>
      <c r="D87" s="270">
        <f>VLOOKUP($A87,'Matriz de Aquisições'!$D:$M,9,FALSE)</f>
        <v>43708</v>
      </c>
      <c r="E87" s="271">
        <f>VLOOKUP($A87,'Matriz de Aquisições'!$D:$M,10,FALSE)</f>
        <v>0</v>
      </c>
      <c r="F87" s="327">
        <f>VLOOKUP($A87,'Matriz de Aquisições'!$D:$G,4,FALSE)*VLOOKUP('PEP Av. Fin.'!$A87,'Matriz de Aquisições'!$D:$H,5,FALSE)</f>
        <v>5884.46</v>
      </c>
      <c r="G87" s="667">
        <f>VLOOKUP($A87,'Matriz de Aquisições'!$D:$G,4,FALSE)*VLOOKUP('PEP Av. Fin.'!$A87,'Matriz de Aquisições'!$D:$I,6,FALSE)</f>
        <v>0</v>
      </c>
      <c r="H87" s="328">
        <f t="shared" si="162"/>
        <v>5884.46</v>
      </c>
      <c r="I87" s="87">
        <f t="shared" si="168"/>
        <v>0</v>
      </c>
      <c r="J87" s="668">
        <f t="shared" si="169"/>
        <v>0</v>
      </c>
      <c r="K87" s="669">
        <f t="shared" si="163"/>
        <v>0</v>
      </c>
      <c r="L87" s="309">
        <v>0</v>
      </c>
      <c r="M87" s="342">
        <f t="shared" si="177"/>
        <v>0</v>
      </c>
      <c r="N87" s="670">
        <f t="shared" si="170"/>
        <v>0</v>
      </c>
      <c r="O87" s="343">
        <f t="shared" si="164"/>
        <v>0</v>
      </c>
      <c r="P87" s="675">
        <v>0</v>
      </c>
      <c r="Q87" s="342">
        <f t="shared" si="171"/>
        <v>5884.46</v>
      </c>
      <c r="R87" s="670">
        <f t="shared" si="172"/>
        <v>0</v>
      </c>
      <c r="S87" s="343">
        <f t="shared" si="165"/>
        <v>5884.46</v>
      </c>
      <c r="T87" s="309">
        <v>1</v>
      </c>
      <c r="U87" s="342">
        <f t="shared" si="173"/>
        <v>0</v>
      </c>
      <c r="V87" s="670">
        <f t="shared" si="174"/>
        <v>0</v>
      </c>
      <c r="W87" s="343">
        <f t="shared" si="166"/>
        <v>0</v>
      </c>
      <c r="X87" s="309">
        <v>0</v>
      </c>
      <c r="Y87" s="342">
        <f t="shared" si="175"/>
        <v>0</v>
      </c>
      <c r="Z87" s="670">
        <f t="shared" si="176"/>
        <v>0</v>
      </c>
      <c r="AA87" s="343">
        <f t="shared" si="167"/>
        <v>0</v>
      </c>
      <c r="AB87" s="309"/>
      <c r="AC87" s="462">
        <f t="shared" si="10"/>
        <v>5884.46</v>
      </c>
      <c r="AD87" s="462">
        <f t="shared" si="10"/>
        <v>0</v>
      </c>
      <c r="AE87" s="462">
        <f t="shared" si="10"/>
        <v>5884.46</v>
      </c>
      <c r="AF87" s="463" t="str">
        <f t="shared" si="178"/>
        <v>OK</v>
      </c>
      <c r="AG87" s="464">
        <f t="shared" si="179"/>
        <v>1</v>
      </c>
      <c r="AH87" s="462"/>
      <c r="AI87" s="291"/>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row>
    <row r="88" spans="1:505" s="6" customFormat="1" ht="41.45" customHeight="1">
      <c r="A88" s="91" t="s">
        <v>364</v>
      </c>
      <c r="B88" s="86" t="str">
        <f>VLOOKUP(A88,'[3]Matriz de Aquisições'!D:E,2,FALSE)</f>
        <v>CIA 1 – Certified Internal Auditor</v>
      </c>
      <c r="C88" s="260"/>
      <c r="D88" s="270">
        <f>VLOOKUP($A88,'Matriz de Aquisições'!$D:$M,9,FALSE)</f>
        <v>43708</v>
      </c>
      <c r="E88" s="271">
        <f>VLOOKUP($A88,'Matriz de Aquisições'!$D:$M,10,FALSE)</f>
        <v>0</v>
      </c>
      <c r="F88" s="327">
        <f>VLOOKUP($A88,'Matriz de Aquisições'!$D:$G,4,FALSE)*VLOOKUP('PEP Av. Fin.'!$A88,'Matriz de Aquisições'!$D:$H,5,FALSE)</f>
        <v>33645.71</v>
      </c>
      <c r="G88" s="667">
        <f>VLOOKUP($A88,'Matriz de Aquisições'!$D:$G,4,FALSE)*VLOOKUP('PEP Av. Fin.'!$A88,'Matriz de Aquisições'!$D:$I,6,FALSE)</f>
        <v>0</v>
      </c>
      <c r="H88" s="328">
        <f t="shared" si="162"/>
        <v>33645.71</v>
      </c>
      <c r="I88" s="87">
        <f t="shared" si="168"/>
        <v>0</v>
      </c>
      <c r="J88" s="668">
        <f t="shared" si="169"/>
        <v>0</v>
      </c>
      <c r="K88" s="669">
        <f t="shared" si="163"/>
        <v>0</v>
      </c>
      <c r="L88" s="309">
        <v>0</v>
      </c>
      <c r="M88" s="342">
        <f t="shared" si="177"/>
        <v>0</v>
      </c>
      <c r="N88" s="670">
        <f t="shared" si="170"/>
        <v>0</v>
      </c>
      <c r="O88" s="343">
        <f t="shared" si="164"/>
        <v>0</v>
      </c>
      <c r="P88" s="675">
        <v>0</v>
      </c>
      <c r="Q88" s="342">
        <f t="shared" si="171"/>
        <v>0</v>
      </c>
      <c r="R88" s="670">
        <f t="shared" si="172"/>
        <v>0</v>
      </c>
      <c r="S88" s="343">
        <f t="shared" si="165"/>
        <v>0</v>
      </c>
      <c r="T88" s="309"/>
      <c r="U88" s="342">
        <f t="shared" si="173"/>
        <v>33645.71</v>
      </c>
      <c r="V88" s="670">
        <f t="shared" si="174"/>
        <v>0</v>
      </c>
      <c r="W88" s="343">
        <f t="shared" si="166"/>
        <v>33645.71</v>
      </c>
      <c r="X88" s="309">
        <v>1</v>
      </c>
      <c r="Y88" s="342">
        <f t="shared" si="175"/>
        <v>0</v>
      </c>
      <c r="Z88" s="670">
        <f t="shared" si="176"/>
        <v>0</v>
      </c>
      <c r="AA88" s="343">
        <f t="shared" si="167"/>
        <v>0</v>
      </c>
      <c r="AB88" s="309"/>
      <c r="AC88" s="462">
        <f t="shared" si="10"/>
        <v>33645.71</v>
      </c>
      <c r="AD88" s="462">
        <f t="shared" si="10"/>
        <v>0</v>
      </c>
      <c r="AE88" s="462">
        <f t="shared" si="10"/>
        <v>33645.71</v>
      </c>
      <c r="AF88" s="463" t="str">
        <f t="shared" si="178"/>
        <v>OK</v>
      </c>
      <c r="AG88" s="464">
        <f t="shared" si="179"/>
        <v>1</v>
      </c>
      <c r="AH88" s="462"/>
      <c r="AI88" s="291"/>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row>
    <row r="89" spans="1:505" s="6" customFormat="1" ht="41.45" customHeight="1">
      <c r="A89" s="91" t="s">
        <v>365</v>
      </c>
      <c r="B89" s="86" t="str">
        <f>VLOOKUP(A89,'[3]Matriz de Aquisições'!D:E,2,FALSE)</f>
        <v>CIA 2 – Certified Internal Auditor</v>
      </c>
      <c r="C89" s="260"/>
      <c r="D89" s="270">
        <f>VLOOKUP($A89,'Matriz de Aquisições'!$D:$M,9,FALSE)</f>
        <v>43708</v>
      </c>
      <c r="E89" s="271">
        <f>VLOOKUP($A89,'Matriz de Aquisições'!$D:$M,10,FALSE)</f>
        <v>0</v>
      </c>
      <c r="F89" s="327">
        <f>VLOOKUP($A89,'Matriz de Aquisições'!$D:$G,4,FALSE)*VLOOKUP('PEP Av. Fin.'!$A89,'Matriz de Aquisições'!$D:$H,5,FALSE)</f>
        <v>33645.71</v>
      </c>
      <c r="G89" s="667">
        <f>VLOOKUP($A89,'Matriz de Aquisições'!$D:$G,4,FALSE)*VLOOKUP('PEP Av. Fin.'!$A89,'Matriz de Aquisições'!$D:$I,6,FALSE)</f>
        <v>0</v>
      </c>
      <c r="H89" s="328">
        <f t="shared" si="162"/>
        <v>33645.71</v>
      </c>
      <c r="I89" s="87">
        <f t="shared" si="168"/>
        <v>0</v>
      </c>
      <c r="J89" s="668">
        <f t="shared" si="169"/>
        <v>0</v>
      </c>
      <c r="K89" s="669">
        <f t="shared" si="163"/>
        <v>0</v>
      </c>
      <c r="L89" s="309">
        <v>0</v>
      </c>
      <c r="M89" s="342">
        <f t="shared" si="177"/>
        <v>0</v>
      </c>
      <c r="N89" s="670">
        <f t="shared" si="170"/>
        <v>0</v>
      </c>
      <c r="O89" s="343">
        <f t="shared" si="164"/>
        <v>0</v>
      </c>
      <c r="P89" s="675"/>
      <c r="Q89" s="342">
        <f t="shared" si="171"/>
        <v>6729.1419999999998</v>
      </c>
      <c r="R89" s="670">
        <f t="shared" si="172"/>
        <v>0</v>
      </c>
      <c r="S89" s="343">
        <f t="shared" si="165"/>
        <v>6729.1419999999998</v>
      </c>
      <c r="T89" s="309">
        <v>0.2</v>
      </c>
      <c r="U89" s="342">
        <f t="shared" si="173"/>
        <v>26916.567999999999</v>
      </c>
      <c r="V89" s="670">
        <f t="shared" si="174"/>
        <v>0</v>
      </c>
      <c r="W89" s="343">
        <f t="shared" si="166"/>
        <v>26916.567999999999</v>
      </c>
      <c r="X89" s="309">
        <v>0.8</v>
      </c>
      <c r="Y89" s="342">
        <f t="shared" si="175"/>
        <v>0</v>
      </c>
      <c r="Z89" s="670">
        <f t="shared" si="176"/>
        <v>0</v>
      </c>
      <c r="AA89" s="343">
        <f t="shared" si="167"/>
        <v>0</v>
      </c>
      <c r="AB89" s="309"/>
      <c r="AC89" s="462">
        <f t="shared" si="10"/>
        <v>33645.71</v>
      </c>
      <c r="AD89" s="462">
        <f t="shared" si="10"/>
        <v>0</v>
      </c>
      <c r="AE89" s="462">
        <f t="shared" si="10"/>
        <v>33645.71</v>
      </c>
      <c r="AF89" s="463" t="str">
        <f t="shared" si="178"/>
        <v>OK</v>
      </c>
      <c r="AG89" s="464">
        <f t="shared" si="179"/>
        <v>1</v>
      </c>
      <c r="AH89" s="462"/>
      <c r="AI89" s="291"/>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row>
    <row r="90" spans="1:505" s="6" customFormat="1" ht="41.45" customHeight="1">
      <c r="A90" s="91" t="s">
        <v>366</v>
      </c>
      <c r="B90" s="86" t="str">
        <f>VLOOKUP(A90,'[3]Matriz de Aquisições'!D:E,2,FALSE)</f>
        <v>CIA 3 – Certified Internal Auditor</v>
      </c>
      <c r="C90" s="260"/>
      <c r="D90" s="270">
        <f>VLOOKUP($A90,'Matriz de Aquisições'!$D:$M,9,FALSE)</f>
        <v>43708</v>
      </c>
      <c r="E90" s="271">
        <f>VLOOKUP($A90,'Matriz de Aquisições'!$D:$M,10,FALSE)</f>
        <v>0</v>
      </c>
      <c r="F90" s="327">
        <f>VLOOKUP($A90,'Matriz de Aquisições'!$D:$G,4,FALSE)*VLOOKUP('PEP Av. Fin.'!$A90,'Matriz de Aquisições'!$D:$H,5,FALSE)</f>
        <v>33645.71</v>
      </c>
      <c r="G90" s="667">
        <f>VLOOKUP($A90,'Matriz de Aquisições'!$D:$G,4,FALSE)*VLOOKUP('PEP Av. Fin.'!$A90,'Matriz de Aquisições'!$D:$I,6,FALSE)</f>
        <v>0</v>
      </c>
      <c r="H90" s="328">
        <f t="shared" si="162"/>
        <v>33645.71</v>
      </c>
      <c r="I90" s="87">
        <f t="shared" si="168"/>
        <v>0</v>
      </c>
      <c r="J90" s="668">
        <f t="shared" si="169"/>
        <v>0</v>
      </c>
      <c r="K90" s="669">
        <f t="shared" si="163"/>
        <v>0</v>
      </c>
      <c r="L90" s="309">
        <v>0</v>
      </c>
      <c r="M90" s="342">
        <f t="shared" si="177"/>
        <v>0</v>
      </c>
      <c r="N90" s="670">
        <f t="shared" si="170"/>
        <v>0</v>
      </c>
      <c r="O90" s="343">
        <f t="shared" si="164"/>
        <v>0</v>
      </c>
      <c r="P90" s="675">
        <v>0</v>
      </c>
      <c r="Q90" s="342">
        <f t="shared" si="171"/>
        <v>0</v>
      </c>
      <c r="R90" s="670">
        <f t="shared" si="172"/>
        <v>0</v>
      </c>
      <c r="S90" s="343">
        <f t="shared" si="165"/>
        <v>0</v>
      </c>
      <c r="T90" s="309"/>
      <c r="U90" s="342">
        <f t="shared" si="173"/>
        <v>0</v>
      </c>
      <c r="V90" s="670">
        <f t="shared" si="174"/>
        <v>0</v>
      </c>
      <c r="W90" s="343">
        <f t="shared" si="166"/>
        <v>0</v>
      </c>
      <c r="X90" s="309"/>
      <c r="Y90" s="342">
        <f t="shared" si="175"/>
        <v>33645.71</v>
      </c>
      <c r="Z90" s="670">
        <f t="shared" si="176"/>
        <v>0</v>
      </c>
      <c r="AA90" s="343">
        <f t="shared" si="167"/>
        <v>33645.71</v>
      </c>
      <c r="AB90" s="309">
        <v>1</v>
      </c>
      <c r="AC90" s="462">
        <f t="shared" si="10"/>
        <v>33645.71</v>
      </c>
      <c r="AD90" s="462">
        <f t="shared" si="10"/>
        <v>0</v>
      </c>
      <c r="AE90" s="462">
        <f t="shared" si="10"/>
        <v>33645.71</v>
      </c>
      <c r="AF90" s="463" t="str">
        <f t="shared" si="178"/>
        <v>OK</v>
      </c>
      <c r="AG90" s="464">
        <f t="shared" si="179"/>
        <v>1</v>
      </c>
      <c r="AH90" s="462"/>
      <c r="AI90" s="291"/>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row>
    <row r="91" spans="1:505" s="6" customFormat="1" ht="41.45" customHeight="1">
      <c r="A91" s="91" t="s">
        <v>367</v>
      </c>
      <c r="B91" s="86" t="str">
        <f>VLOOKUP(A91,'[3]Matriz de Aquisições'!D:E,2,FALSE)</f>
        <v>CIA 1 – Certified Internal Auditor</v>
      </c>
      <c r="C91" s="260"/>
      <c r="D91" s="270">
        <f>VLOOKUP($A91,'Matriz de Aquisições'!$D:$M,9,FALSE)</f>
        <v>43708</v>
      </c>
      <c r="E91" s="271">
        <f>VLOOKUP($A91,'Matriz de Aquisições'!$D:$M,10,FALSE)</f>
        <v>0</v>
      </c>
      <c r="F91" s="327">
        <f>VLOOKUP($A91,'Matriz de Aquisições'!$D:$G,4,FALSE)*VLOOKUP('PEP Av. Fin.'!$A91,'Matriz de Aquisições'!$D:$H,5,FALSE)</f>
        <v>17142.86</v>
      </c>
      <c r="G91" s="667">
        <f>VLOOKUP($A91,'Matriz de Aquisições'!$D:$G,4,FALSE)*VLOOKUP('PEP Av. Fin.'!$A91,'Matriz de Aquisições'!$D:$I,6,FALSE)</f>
        <v>0</v>
      </c>
      <c r="H91" s="328">
        <f t="shared" si="162"/>
        <v>17142.86</v>
      </c>
      <c r="I91" s="87">
        <f t="shared" si="168"/>
        <v>0</v>
      </c>
      <c r="J91" s="668">
        <f t="shared" si="169"/>
        <v>0</v>
      </c>
      <c r="K91" s="669">
        <f t="shared" si="163"/>
        <v>0</v>
      </c>
      <c r="L91" s="309">
        <v>0</v>
      </c>
      <c r="M91" s="342">
        <f t="shared" si="177"/>
        <v>0</v>
      </c>
      <c r="N91" s="670">
        <f t="shared" si="170"/>
        <v>0</v>
      </c>
      <c r="O91" s="343">
        <f t="shared" si="164"/>
        <v>0</v>
      </c>
      <c r="P91" s="675">
        <v>0</v>
      </c>
      <c r="Q91" s="342">
        <f t="shared" si="171"/>
        <v>17142.86</v>
      </c>
      <c r="R91" s="670">
        <f t="shared" si="172"/>
        <v>0</v>
      </c>
      <c r="S91" s="343">
        <f t="shared" si="165"/>
        <v>17142.86</v>
      </c>
      <c r="T91" s="309">
        <v>1</v>
      </c>
      <c r="U91" s="342">
        <f t="shared" si="173"/>
        <v>0</v>
      </c>
      <c r="V91" s="670">
        <f t="shared" si="174"/>
        <v>0</v>
      </c>
      <c r="W91" s="343">
        <f t="shared" si="166"/>
        <v>0</v>
      </c>
      <c r="X91" s="309">
        <v>0</v>
      </c>
      <c r="Y91" s="342">
        <f t="shared" si="175"/>
        <v>0</v>
      </c>
      <c r="Z91" s="670">
        <f t="shared" si="176"/>
        <v>0</v>
      </c>
      <c r="AA91" s="343">
        <f t="shared" si="167"/>
        <v>0</v>
      </c>
      <c r="AB91" s="309"/>
      <c r="AC91" s="462">
        <f t="shared" si="10"/>
        <v>17142.86</v>
      </c>
      <c r="AD91" s="462">
        <f t="shared" si="10"/>
        <v>0</v>
      </c>
      <c r="AE91" s="462">
        <f t="shared" si="10"/>
        <v>17142.86</v>
      </c>
      <c r="AF91" s="463" t="str">
        <f t="shared" si="178"/>
        <v>OK</v>
      </c>
      <c r="AG91" s="464">
        <f t="shared" si="179"/>
        <v>1</v>
      </c>
      <c r="AH91" s="462"/>
      <c r="AI91" s="291"/>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row>
    <row r="92" spans="1:505" s="6" customFormat="1" ht="41.45" customHeight="1">
      <c r="A92" s="91" t="s">
        <v>368</v>
      </c>
      <c r="B92" s="86" t="str">
        <f>VLOOKUP(A92,'[3]Matriz de Aquisições'!D:E,2,FALSE)</f>
        <v>CIA 2 – Certified Internal Auditor</v>
      </c>
      <c r="C92" s="260"/>
      <c r="D92" s="270">
        <f>VLOOKUP($A92,'Matriz de Aquisições'!$D:$M,9,FALSE)</f>
        <v>43708</v>
      </c>
      <c r="E92" s="271">
        <f>VLOOKUP($A92,'Matriz de Aquisições'!$D:$M,10,FALSE)</f>
        <v>0</v>
      </c>
      <c r="F92" s="327">
        <f>VLOOKUP($A92,'Matriz de Aquisições'!$D:$G,4,FALSE)*VLOOKUP('PEP Av. Fin.'!$A92,'Matriz de Aquisições'!$D:$H,5,FALSE)</f>
        <v>17142.86</v>
      </c>
      <c r="G92" s="667">
        <f>VLOOKUP($A92,'Matriz de Aquisições'!$D:$G,4,FALSE)*VLOOKUP('PEP Av. Fin.'!$A92,'Matriz de Aquisições'!$D:$I,6,FALSE)</f>
        <v>0</v>
      </c>
      <c r="H92" s="328">
        <f t="shared" si="162"/>
        <v>17142.86</v>
      </c>
      <c r="I92" s="87">
        <f t="shared" si="168"/>
        <v>0</v>
      </c>
      <c r="J92" s="668">
        <f t="shared" si="169"/>
        <v>0</v>
      </c>
      <c r="K92" s="669">
        <f t="shared" si="163"/>
        <v>0</v>
      </c>
      <c r="L92" s="309">
        <v>0</v>
      </c>
      <c r="M92" s="342">
        <f t="shared" si="177"/>
        <v>0</v>
      </c>
      <c r="N92" s="670">
        <f t="shared" si="170"/>
        <v>0</v>
      </c>
      <c r="O92" s="343">
        <f t="shared" si="164"/>
        <v>0</v>
      </c>
      <c r="P92" s="675">
        <v>0</v>
      </c>
      <c r="Q92" s="342">
        <f t="shared" si="171"/>
        <v>0</v>
      </c>
      <c r="R92" s="670">
        <f t="shared" si="172"/>
        <v>0</v>
      </c>
      <c r="S92" s="343">
        <f t="shared" si="165"/>
        <v>0</v>
      </c>
      <c r="T92" s="309">
        <v>0</v>
      </c>
      <c r="U92" s="342">
        <f t="shared" si="173"/>
        <v>17142.86</v>
      </c>
      <c r="V92" s="670">
        <f t="shared" si="174"/>
        <v>0</v>
      </c>
      <c r="W92" s="343">
        <f t="shared" si="166"/>
        <v>17142.86</v>
      </c>
      <c r="X92" s="309">
        <v>1</v>
      </c>
      <c r="Y92" s="342">
        <f t="shared" si="175"/>
        <v>0</v>
      </c>
      <c r="Z92" s="670">
        <f t="shared" si="176"/>
        <v>0</v>
      </c>
      <c r="AA92" s="343">
        <f t="shared" si="167"/>
        <v>0</v>
      </c>
      <c r="AB92" s="309"/>
      <c r="AC92" s="462">
        <f t="shared" si="10"/>
        <v>17142.86</v>
      </c>
      <c r="AD92" s="462">
        <f t="shared" si="10"/>
        <v>0</v>
      </c>
      <c r="AE92" s="462">
        <f t="shared" si="10"/>
        <v>17142.86</v>
      </c>
      <c r="AF92" s="463" t="str">
        <f t="shared" si="178"/>
        <v>OK</v>
      </c>
      <c r="AG92" s="464">
        <f t="shared" si="179"/>
        <v>1</v>
      </c>
      <c r="AH92" s="462"/>
      <c r="AI92" s="291"/>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row>
    <row r="93" spans="1:505" s="6" customFormat="1" ht="41.45" customHeight="1">
      <c r="A93" s="91" t="s">
        <v>369</v>
      </c>
      <c r="B93" s="86" t="str">
        <f>VLOOKUP(A93,'[3]Matriz de Aquisições'!D:E,2,FALSE)</f>
        <v>CIA 3 – Certified Internal Auditor</v>
      </c>
      <c r="C93" s="260"/>
      <c r="D93" s="270">
        <f>VLOOKUP($A93,'Matriz de Aquisições'!$D:$M,9,FALSE)</f>
        <v>43708</v>
      </c>
      <c r="E93" s="271">
        <f>VLOOKUP($A93,'Matriz de Aquisições'!$D:$M,10,FALSE)</f>
        <v>0</v>
      </c>
      <c r="F93" s="327">
        <f>VLOOKUP($A93,'Matriz de Aquisições'!$D:$G,4,FALSE)*VLOOKUP('PEP Av. Fin.'!$A93,'Matriz de Aquisições'!$D:$H,5,FALSE)</f>
        <v>17142.86</v>
      </c>
      <c r="G93" s="667">
        <f>VLOOKUP($A93,'Matriz de Aquisições'!$D:$G,4,FALSE)*VLOOKUP('PEP Av. Fin.'!$A93,'Matriz de Aquisições'!$D:$I,6,FALSE)</f>
        <v>0</v>
      </c>
      <c r="H93" s="328">
        <f t="shared" si="162"/>
        <v>17142.86</v>
      </c>
      <c r="I93" s="87">
        <f t="shared" si="168"/>
        <v>0</v>
      </c>
      <c r="J93" s="668">
        <f t="shared" si="169"/>
        <v>0</v>
      </c>
      <c r="K93" s="669">
        <f t="shared" si="163"/>
        <v>0</v>
      </c>
      <c r="L93" s="309">
        <v>0</v>
      </c>
      <c r="M93" s="342">
        <f t="shared" si="177"/>
        <v>0</v>
      </c>
      <c r="N93" s="670">
        <f t="shared" si="170"/>
        <v>0</v>
      </c>
      <c r="O93" s="343">
        <f t="shared" si="164"/>
        <v>0</v>
      </c>
      <c r="P93" s="675"/>
      <c r="Q93" s="342">
        <f t="shared" si="171"/>
        <v>3428.5720000000001</v>
      </c>
      <c r="R93" s="670">
        <f t="shared" si="172"/>
        <v>0</v>
      </c>
      <c r="S93" s="343">
        <f t="shared" si="165"/>
        <v>3428.5720000000001</v>
      </c>
      <c r="T93" s="309">
        <v>0.2</v>
      </c>
      <c r="U93" s="342">
        <f t="shared" si="173"/>
        <v>13714.288</v>
      </c>
      <c r="V93" s="670">
        <f t="shared" si="174"/>
        <v>0</v>
      </c>
      <c r="W93" s="343">
        <f t="shared" si="166"/>
        <v>13714.288</v>
      </c>
      <c r="X93" s="309">
        <v>0.8</v>
      </c>
      <c r="Y93" s="342">
        <f t="shared" si="175"/>
        <v>0</v>
      </c>
      <c r="Z93" s="670">
        <f t="shared" si="176"/>
        <v>0</v>
      </c>
      <c r="AA93" s="343">
        <f t="shared" si="167"/>
        <v>0</v>
      </c>
      <c r="AB93" s="309"/>
      <c r="AC93" s="462">
        <f t="shared" si="10"/>
        <v>17142.86</v>
      </c>
      <c r="AD93" s="462">
        <f t="shared" si="10"/>
        <v>0</v>
      </c>
      <c r="AE93" s="462">
        <f t="shared" si="10"/>
        <v>17142.86</v>
      </c>
      <c r="AF93" s="463" t="str">
        <f t="shared" si="178"/>
        <v>OK</v>
      </c>
      <c r="AG93" s="464">
        <f t="shared" si="179"/>
        <v>1</v>
      </c>
      <c r="AH93" s="462"/>
      <c r="AI93" s="291"/>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row>
    <row r="94" spans="1:505" s="6" customFormat="1" ht="41.45" customHeight="1">
      <c r="A94" s="91" t="s">
        <v>370</v>
      </c>
      <c r="B94" s="86" t="str">
        <f>VLOOKUP(A94,'[3]Matriz de Aquisições'!D:E,2,FALSE)</f>
        <v>CCSA - Certification Control Self-Assessment</v>
      </c>
      <c r="C94" s="260"/>
      <c r="D94" s="270">
        <f>VLOOKUP($A94,'Matriz de Aquisições'!$D:$M,9,FALSE)</f>
        <v>43708</v>
      </c>
      <c r="E94" s="271">
        <f>VLOOKUP($A94,'Matriz de Aquisições'!$D:$M,10,FALSE)</f>
        <v>0</v>
      </c>
      <c r="F94" s="327">
        <f>VLOOKUP($A94,'Matriz de Aquisições'!$D:$G,4,FALSE)*VLOOKUP('PEP Av. Fin.'!$A94,'Matriz de Aquisições'!$D:$H,5,FALSE)</f>
        <v>21394.29</v>
      </c>
      <c r="G94" s="667">
        <f>VLOOKUP($A94,'Matriz de Aquisições'!$D:$G,4,FALSE)*VLOOKUP('PEP Av. Fin.'!$A94,'Matriz de Aquisições'!$D:$I,6,FALSE)</f>
        <v>0</v>
      </c>
      <c r="H94" s="328">
        <f t="shared" si="162"/>
        <v>21394.29</v>
      </c>
      <c r="I94" s="87">
        <f t="shared" si="168"/>
        <v>0</v>
      </c>
      <c r="J94" s="668">
        <f t="shared" si="169"/>
        <v>0</v>
      </c>
      <c r="K94" s="669">
        <f t="shared" si="163"/>
        <v>0</v>
      </c>
      <c r="L94" s="309">
        <v>0</v>
      </c>
      <c r="M94" s="342">
        <f t="shared" si="177"/>
        <v>21394.29</v>
      </c>
      <c r="N94" s="670">
        <f t="shared" si="170"/>
        <v>0</v>
      </c>
      <c r="O94" s="343">
        <f t="shared" si="164"/>
        <v>21394.29</v>
      </c>
      <c r="P94" s="675">
        <v>1</v>
      </c>
      <c r="Q94" s="342">
        <f t="shared" si="171"/>
        <v>0</v>
      </c>
      <c r="R94" s="670">
        <f t="shared" si="172"/>
        <v>0</v>
      </c>
      <c r="S94" s="343">
        <f t="shared" si="165"/>
        <v>0</v>
      </c>
      <c r="T94" s="309"/>
      <c r="U94" s="342">
        <f t="shared" si="173"/>
        <v>0</v>
      </c>
      <c r="V94" s="670">
        <f t="shared" si="174"/>
        <v>0</v>
      </c>
      <c r="W94" s="343">
        <f t="shared" si="166"/>
        <v>0</v>
      </c>
      <c r="X94" s="309"/>
      <c r="Y94" s="342">
        <f t="shared" si="175"/>
        <v>0</v>
      </c>
      <c r="Z94" s="670">
        <f t="shared" si="176"/>
        <v>0</v>
      </c>
      <c r="AA94" s="343">
        <f t="shared" si="167"/>
        <v>0</v>
      </c>
      <c r="AB94" s="309"/>
      <c r="AC94" s="462">
        <f t="shared" si="10"/>
        <v>21394.29</v>
      </c>
      <c r="AD94" s="462">
        <f t="shared" si="10"/>
        <v>0</v>
      </c>
      <c r="AE94" s="462">
        <f t="shared" si="10"/>
        <v>21394.29</v>
      </c>
      <c r="AF94" s="463" t="str">
        <f t="shared" si="178"/>
        <v>OK</v>
      </c>
      <c r="AG94" s="464">
        <f t="shared" si="179"/>
        <v>1</v>
      </c>
      <c r="AH94" s="462"/>
      <c r="AI94" s="291"/>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row>
    <row r="95" spans="1:505" s="6" customFormat="1" ht="41.45" customHeight="1">
      <c r="A95" s="91" t="s">
        <v>371</v>
      </c>
      <c r="B95" s="86" t="str">
        <f>VLOOKUP(A95,'[3]Matriz de Aquisições'!D:E,2,FALSE)</f>
        <v>CCSA - Certification Control Self-Assessment</v>
      </c>
      <c r="C95" s="260"/>
      <c r="D95" s="270">
        <f>VLOOKUP($A95,'Matriz de Aquisições'!$D:$M,9,FALSE)</f>
        <v>43708</v>
      </c>
      <c r="E95" s="271">
        <f>VLOOKUP($A95,'Matriz de Aquisições'!$D:$M,10,FALSE)</f>
        <v>0</v>
      </c>
      <c r="F95" s="327">
        <f>VLOOKUP($A95,'Matriz de Aquisições'!$D:$G,4,FALSE)*VLOOKUP('PEP Av. Fin.'!$A95,'Matriz de Aquisições'!$D:$H,5,FALSE)</f>
        <v>11428.57</v>
      </c>
      <c r="G95" s="667">
        <f>VLOOKUP($A95,'Matriz de Aquisições'!$D:$G,4,FALSE)*VLOOKUP('PEP Av. Fin.'!$A95,'Matriz de Aquisições'!$D:$I,6,FALSE)</f>
        <v>0</v>
      </c>
      <c r="H95" s="328">
        <f t="shared" si="162"/>
        <v>11428.57</v>
      </c>
      <c r="I95" s="87">
        <f t="shared" si="168"/>
        <v>11428.57</v>
      </c>
      <c r="J95" s="668">
        <f t="shared" si="169"/>
        <v>0</v>
      </c>
      <c r="K95" s="669">
        <f t="shared" si="163"/>
        <v>11428.57</v>
      </c>
      <c r="L95" s="309">
        <v>1</v>
      </c>
      <c r="M95" s="342">
        <f t="shared" si="177"/>
        <v>0</v>
      </c>
      <c r="N95" s="670">
        <f t="shared" si="170"/>
        <v>0</v>
      </c>
      <c r="O95" s="343">
        <f t="shared" si="164"/>
        <v>0</v>
      </c>
      <c r="P95" s="675">
        <v>0</v>
      </c>
      <c r="Q95" s="342">
        <f t="shared" si="171"/>
        <v>0</v>
      </c>
      <c r="R95" s="670">
        <f t="shared" si="172"/>
        <v>0</v>
      </c>
      <c r="S95" s="343">
        <f t="shared" si="165"/>
        <v>0</v>
      </c>
      <c r="T95" s="309">
        <v>0</v>
      </c>
      <c r="U95" s="342">
        <f t="shared" si="173"/>
        <v>0</v>
      </c>
      <c r="V95" s="670">
        <f t="shared" si="174"/>
        <v>0</v>
      </c>
      <c r="W95" s="343">
        <f t="shared" si="166"/>
        <v>0</v>
      </c>
      <c r="X95" s="309">
        <v>0</v>
      </c>
      <c r="Y95" s="342">
        <f t="shared" si="175"/>
        <v>0</v>
      </c>
      <c r="Z95" s="670">
        <f t="shared" si="176"/>
        <v>0</v>
      </c>
      <c r="AA95" s="343">
        <f t="shared" si="167"/>
        <v>0</v>
      </c>
      <c r="AB95" s="309"/>
      <c r="AC95" s="462">
        <f t="shared" si="10"/>
        <v>11428.57</v>
      </c>
      <c r="AD95" s="462">
        <f t="shared" si="10"/>
        <v>0</v>
      </c>
      <c r="AE95" s="462">
        <f t="shared" si="10"/>
        <v>11428.57</v>
      </c>
      <c r="AF95" s="463" t="str">
        <f t="shared" si="178"/>
        <v>OK</v>
      </c>
      <c r="AG95" s="464">
        <f t="shared" si="179"/>
        <v>1</v>
      </c>
      <c r="AH95" s="462"/>
      <c r="AI95" s="291"/>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row>
    <row r="96" spans="1:505" s="6" customFormat="1" ht="41.45" customHeight="1">
      <c r="A96" s="91" t="s">
        <v>372</v>
      </c>
      <c r="B96" s="86" t="str">
        <f>VLOOKUP(A96,'[3]Matriz de Aquisições'!D:E,2,FALSE)</f>
        <v>AAC – Autoavaliação de Controles (Control Self-Assessment)</v>
      </c>
      <c r="C96" s="260"/>
      <c r="D96" s="270">
        <f>VLOOKUP($A96,'Matriz de Aquisições'!$D:$M,9,FALSE)</f>
        <v>43708</v>
      </c>
      <c r="E96" s="271">
        <f>VLOOKUP($A96,'Matriz de Aquisições'!$D:$M,10,FALSE)</f>
        <v>0</v>
      </c>
      <c r="F96" s="327">
        <f>VLOOKUP($A96,'Matriz de Aquisições'!$D:$G,4,FALSE)*VLOOKUP('PEP Av. Fin.'!$A96,'Matriz de Aquisições'!$D:$H,5,FALSE)</f>
        <v>6582.86</v>
      </c>
      <c r="G96" s="667">
        <f>VLOOKUP($A96,'Matriz de Aquisições'!$D:$G,4,FALSE)*VLOOKUP('PEP Av. Fin.'!$A96,'Matriz de Aquisições'!$D:$I,6,FALSE)</f>
        <v>0</v>
      </c>
      <c r="H96" s="328">
        <f t="shared" si="162"/>
        <v>6582.86</v>
      </c>
      <c r="I96" s="87">
        <f t="shared" si="168"/>
        <v>6582.86</v>
      </c>
      <c r="J96" s="668">
        <f t="shared" si="169"/>
        <v>0</v>
      </c>
      <c r="K96" s="669">
        <f t="shared" si="163"/>
        <v>6582.86</v>
      </c>
      <c r="L96" s="309">
        <v>1</v>
      </c>
      <c r="M96" s="342">
        <f t="shared" si="177"/>
        <v>0</v>
      </c>
      <c r="N96" s="670">
        <f t="shared" si="170"/>
        <v>0</v>
      </c>
      <c r="O96" s="343">
        <f t="shared" si="164"/>
        <v>0</v>
      </c>
      <c r="P96" s="675">
        <v>0</v>
      </c>
      <c r="Q96" s="342">
        <f t="shared" si="171"/>
        <v>0</v>
      </c>
      <c r="R96" s="670">
        <f t="shared" si="172"/>
        <v>0</v>
      </c>
      <c r="S96" s="343">
        <f t="shared" si="165"/>
        <v>0</v>
      </c>
      <c r="T96" s="309">
        <v>0</v>
      </c>
      <c r="U96" s="342">
        <f t="shared" si="173"/>
        <v>0</v>
      </c>
      <c r="V96" s="670">
        <f t="shared" si="174"/>
        <v>0</v>
      </c>
      <c r="W96" s="343">
        <f t="shared" si="166"/>
        <v>0</v>
      </c>
      <c r="X96" s="309">
        <v>0</v>
      </c>
      <c r="Y96" s="342">
        <f t="shared" si="175"/>
        <v>0</v>
      </c>
      <c r="Z96" s="670">
        <f t="shared" si="176"/>
        <v>0</v>
      </c>
      <c r="AA96" s="343">
        <f t="shared" si="167"/>
        <v>0</v>
      </c>
      <c r="AB96" s="309"/>
      <c r="AC96" s="462">
        <f t="shared" si="10"/>
        <v>6582.86</v>
      </c>
      <c r="AD96" s="462">
        <f t="shared" si="10"/>
        <v>0</v>
      </c>
      <c r="AE96" s="462">
        <f t="shared" ref="AE96:AE159" si="180">K96+O96+S96+W96+AA96</f>
        <v>6582.86</v>
      </c>
      <c r="AF96" s="463" t="str">
        <f t="shared" si="178"/>
        <v>OK</v>
      </c>
      <c r="AG96" s="464">
        <f t="shared" si="179"/>
        <v>1</v>
      </c>
      <c r="AH96" s="462"/>
      <c r="AI96" s="291"/>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row>
    <row r="97" spans="1:505" s="6" customFormat="1" ht="41.45" customHeight="1">
      <c r="A97" s="91" t="s">
        <v>373</v>
      </c>
      <c r="B97" s="86" t="str">
        <f>VLOOKUP(A97,'[3]Matriz de Aquisições'!D:E,2,FALSE)</f>
        <v>Treinamento - Sistema de Automação de Auditoria</v>
      </c>
      <c r="C97" s="260"/>
      <c r="D97" s="270">
        <f>VLOOKUP($A97,'Matriz de Aquisições'!$D:$M,9,FALSE)</f>
        <v>43708</v>
      </c>
      <c r="E97" s="271">
        <f>VLOOKUP($A97,'Matriz de Aquisições'!$D:$M,10,FALSE)</f>
        <v>0</v>
      </c>
      <c r="F97" s="327">
        <f>VLOOKUP($A97,'Matriz de Aquisições'!$D:$G,4,FALSE)*VLOOKUP('PEP Av. Fin.'!$A97,'Matriz de Aquisições'!$D:$H,5,FALSE)</f>
        <v>68571.429999999993</v>
      </c>
      <c r="G97" s="667">
        <f>VLOOKUP($A97,'Matriz de Aquisições'!$D:$G,4,FALSE)*VLOOKUP('PEP Av. Fin.'!$A97,'Matriz de Aquisições'!$D:$I,6,FALSE)</f>
        <v>0</v>
      </c>
      <c r="H97" s="328">
        <f t="shared" si="162"/>
        <v>68571.429999999993</v>
      </c>
      <c r="I97" s="87">
        <f t="shared" si="168"/>
        <v>0</v>
      </c>
      <c r="J97" s="668">
        <f t="shared" si="169"/>
        <v>0</v>
      </c>
      <c r="K97" s="669">
        <f t="shared" si="163"/>
        <v>0</v>
      </c>
      <c r="L97" s="309">
        <v>0</v>
      </c>
      <c r="M97" s="342">
        <f t="shared" si="177"/>
        <v>0</v>
      </c>
      <c r="N97" s="670">
        <f t="shared" si="170"/>
        <v>0</v>
      </c>
      <c r="O97" s="343">
        <f t="shared" si="164"/>
        <v>0</v>
      </c>
      <c r="P97" s="675">
        <v>0</v>
      </c>
      <c r="Q97" s="342">
        <f t="shared" si="171"/>
        <v>0</v>
      </c>
      <c r="R97" s="670">
        <f t="shared" si="172"/>
        <v>0</v>
      </c>
      <c r="S97" s="343">
        <f t="shared" si="165"/>
        <v>0</v>
      </c>
      <c r="T97" s="309">
        <v>0</v>
      </c>
      <c r="U97" s="342">
        <f t="shared" si="173"/>
        <v>68571.429999999993</v>
      </c>
      <c r="V97" s="670">
        <f t="shared" si="174"/>
        <v>0</v>
      </c>
      <c r="W97" s="343">
        <f t="shared" si="166"/>
        <v>68571.429999999993</v>
      </c>
      <c r="X97" s="309">
        <v>1</v>
      </c>
      <c r="Y97" s="342">
        <f t="shared" si="175"/>
        <v>0</v>
      </c>
      <c r="Z97" s="670">
        <f t="shared" si="176"/>
        <v>0</v>
      </c>
      <c r="AA97" s="343">
        <f t="shared" si="167"/>
        <v>0</v>
      </c>
      <c r="AB97" s="309"/>
      <c r="AC97" s="462">
        <f t="shared" ref="AC97:AD112" si="181">I97+M97+Q97+U97+Y97</f>
        <v>68571.429999999993</v>
      </c>
      <c r="AD97" s="462">
        <f t="shared" si="181"/>
        <v>0</v>
      </c>
      <c r="AE97" s="462">
        <f t="shared" si="180"/>
        <v>68571.429999999993</v>
      </c>
      <c r="AF97" s="463" t="str">
        <f t="shared" si="178"/>
        <v>OK</v>
      </c>
      <c r="AG97" s="464">
        <f t="shared" si="179"/>
        <v>1</v>
      </c>
      <c r="AH97" s="462"/>
      <c r="AI97" s="291"/>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row>
    <row r="98" spans="1:505" s="6" customFormat="1" ht="41.45" customHeight="1">
      <c r="A98" s="91" t="s">
        <v>374</v>
      </c>
      <c r="B98" s="86" t="str">
        <f>VLOOKUP(A98,'[3]Matriz de Aquisições'!D:E,2,FALSE)</f>
        <v>CGAP – Certified Government Auditing Professional</v>
      </c>
      <c r="C98" s="260"/>
      <c r="D98" s="270">
        <f>VLOOKUP($A98,'Matriz de Aquisições'!$D:$M,9,FALSE)</f>
        <v>43708</v>
      </c>
      <c r="E98" s="271">
        <f>VLOOKUP($A98,'Matriz de Aquisições'!$D:$M,10,FALSE)</f>
        <v>0</v>
      </c>
      <c r="F98" s="327">
        <f>VLOOKUP($A98,'Matriz de Aquisições'!$D:$G,4,FALSE)*VLOOKUP('PEP Av. Fin.'!$A98,'Matriz de Aquisições'!$D:$H,5,FALSE)</f>
        <v>22857.14</v>
      </c>
      <c r="G98" s="667">
        <f>VLOOKUP($A98,'Matriz de Aquisições'!$D:$G,4,FALSE)*VLOOKUP('PEP Av. Fin.'!$A98,'Matriz de Aquisições'!$D:$I,6,FALSE)</f>
        <v>0</v>
      </c>
      <c r="H98" s="328">
        <f t="shared" si="162"/>
        <v>22857.14</v>
      </c>
      <c r="I98" s="87">
        <f t="shared" si="168"/>
        <v>0</v>
      </c>
      <c r="J98" s="668">
        <f t="shared" si="169"/>
        <v>0</v>
      </c>
      <c r="K98" s="669">
        <f t="shared" si="163"/>
        <v>0</v>
      </c>
      <c r="L98" s="309">
        <v>0</v>
      </c>
      <c r="M98" s="342">
        <f t="shared" si="177"/>
        <v>0</v>
      </c>
      <c r="N98" s="670">
        <f t="shared" si="170"/>
        <v>0</v>
      </c>
      <c r="O98" s="343">
        <f t="shared" si="164"/>
        <v>0</v>
      </c>
      <c r="P98" s="675"/>
      <c r="Q98" s="342">
        <f t="shared" si="171"/>
        <v>4571.4279999999999</v>
      </c>
      <c r="R98" s="670">
        <f t="shared" si="172"/>
        <v>0</v>
      </c>
      <c r="S98" s="343">
        <f t="shared" si="165"/>
        <v>4571.4279999999999</v>
      </c>
      <c r="T98" s="309">
        <v>0.2</v>
      </c>
      <c r="U98" s="342">
        <f t="shared" si="173"/>
        <v>18285.712</v>
      </c>
      <c r="V98" s="670">
        <f t="shared" si="174"/>
        <v>0</v>
      </c>
      <c r="W98" s="343">
        <f t="shared" si="166"/>
        <v>18285.712</v>
      </c>
      <c r="X98" s="309">
        <v>0.8</v>
      </c>
      <c r="Y98" s="342">
        <f t="shared" si="175"/>
        <v>0</v>
      </c>
      <c r="Z98" s="670">
        <f t="shared" si="176"/>
        <v>0</v>
      </c>
      <c r="AA98" s="343">
        <f t="shared" si="167"/>
        <v>0</v>
      </c>
      <c r="AB98" s="309"/>
      <c r="AC98" s="462">
        <f t="shared" si="181"/>
        <v>22857.14</v>
      </c>
      <c r="AD98" s="462">
        <f t="shared" si="181"/>
        <v>0</v>
      </c>
      <c r="AE98" s="462">
        <f t="shared" si="180"/>
        <v>22857.14</v>
      </c>
      <c r="AF98" s="463" t="str">
        <f t="shared" si="178"/>
        <v>OK</v>
      </c>
      <c r="AG98" s="464">
        <f t="shared" si="179"/>
        <v>1</v>
      </c>
      <c r="AH98" s="462"/>
      <c r="AI98" s="291"/>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row>
    <row r="99" spans="1:505" s="6" customFormat="1" ht="41.45" customHeight="1">
      <c r="A99" s="91" t="s">
        <v>375</v>
      </c>
      <c r="B99" s="86" t="str">
        <f>VLOOKUP(A99,'[3]Matriz de Aquisições'!D:E,2,FALSE)</f>
        <v>CRMA – Certification in Risk Management Assurance</v>
      </c>
      <c r="C99" s="260"/>
      <c r="D99" s="270">
        <f>VLOOKUP($A99,'Matriz de Aquisições'!$D:$M,9,FALSE)</f>
        <v>43708</v>
      </c>
      <c r="E99" s="271">
        <f>VLOOKUP($A99,'Matriz de Aquisições'!$D:$M,10,FALSE)</f>
        <v>0</v>
      </c>
      <c r="F99" s="327">
        <f>VLOOKUP($A99,'Matriz de Aquisições'!$D:$G,4,FALSE)*VLOOKUP('PEP Av. Fin.'!$A99,'Matriz de Aquisições'!$D:$H,5,FALSE)</f>
        <v>22857.14</v>
      </c>
      <c r="G99" s="667">
        <f>VLOOKUP($A99,'Matriz de Aquisições'!$D:$G,4,FALSE)*VLOOKUP('PEP Av. Fin.'!$A99,'Matriz de Aquisições'!$D:$I,6,FALSE)</f>
        <v>0</v>
      </c>
      <c r="H99" s="328">
        <f t="shared" si="162"/>
        <v>22857.14</v>
      </c>
      <c r="I99" s="87">
        <f t="shared" si="168"/>
        <v>0</v>
      </c>
      <c r="J99" s="668">
        <f t="shared" si="169"/>
        <v>0</v>
      </c>
      <c r="K99" s="669">
        <f t="shared" si="163"/>
        <v>0</v>
      </c>
      <c r="L99" s="309">
        <v>0</v>
      </c>
      <c r="M99" s="342">
        <f t="shared" si="177"/>
        <v>0</v>
      </c>
      <c r="N99" s="670">
        <f t="shared" si="170"/>
        <v>0</v>
      </c>
      <c r="O99" s="343">
        <f t="shared" si="164"/>
        <v>0</v>
      </c>
      <c r="P99" s="675">
        <v>0</v>
      </c>
      <c r="Q99" s="342">
        <f t="shared" si="171"/>
        <v>0</v>
      </c>
      <c r="R99" s="670">
        <f t="shared" si="172"/>
        <v>0</v>
      </c>
      <c r="S99" s="343">
        <f t="shared" si="165"/>
        <v>0</v>
      </c>
      <c r="T99" s="309">
        <v>0</v>
      </c>
      <c r="U99" s="342">
        <f t="shared" si="173"/>
        <v>0</v>
      </c>
      <c r="V99" s="670">
        <f t="shared" si="174"/>
        <v>0</v>
      </c>
      <c r="W99" s="343">
        <f t="shared" si="166"/>
        <v>0</v>
      </c>
      <c r="X99" s="309"/>
      <c r="Y99" s="342">
        <f t="shared" si="175"/>
        <v>22857.14</v>
      </c>
      <c r="Z99" s="670">
        <f t="shared" si="176"/>
        <v>0</v>
      </c>
      <c r="AA99" s="343">
        <f t="shared" si="167"/>
        <v>22857.14</v>
      </c>
      <c r="AB99" s="309">
        <v>1</v>
      </c>
      <c r="AC99" s="462">
        <f t="shared" si="181"/>
        <v>22857.14</v>
      </c>
      <c r="AD99" s="462">
        <f t="shared" si="181"/>
        <v>0</v>
      </c>
      <c r="AE99" s="462">
        <f t="shared" si="180"/>
        <v>22857.14</v>
      </c>
      <c r="AF99" s="463" t="str">
        <f t="shared" si="178"/>
        <v>OK</v>
      </c>
      <c r="AG99" s="464">
        <f t="shared" si="179"/>
        <v>1</v>
      </c>
      <c r="AH99" s="462"/>
      <c r="AI99" s="291"/>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row>
    <row r="100" spans="1:505" s="6" customFormat="1" ht="41.45" customHeight="1">
      <c r="A100" s="89" t="str">
        <f>LEFT(B100,5)</f>
        <v>1.5.2</v>
      </c>
      <c r="B100" s="82" t="str">
        <f>'[3]Avanço físico'!A69</f>
        <v>1.5.2 Revisão e implantação de novo modelo de Transparência ativa, com sistemática de Ouvidoria Geral do Estado</v>
      </c>
      <c r="C100" s="257"/>
      <c r="D100" s="268">
        <f>MIN(D101:D107)</f>
        <v>90</v>
      </c>
      <c r="E100" s="269">
        <f>MAX(E101:E107)</f>
        <v>0</v>
      </c>
      <c r="F100" s="326">
        <f>SUM(F101:F107)</f>
        <v>217257.15</v>
      </c>
      <c r="G100" s="672">
        <f>SUM(G101:G107)</f>
        <v>0</v>
      </c>
      <c r="H100" s="329">
        <f>F100+G100</f>
        <v>217257.15</v>
      </c>
      <c r="I100" s="326">
        <f>SUM(I101:I107)</f>
        <v>1885.7150000000001</v>
      </c>
      <c r="J100" s="672">
        <f>SUM(J101:J107)</f>
        <v>0</v>
      </c>
      <c r="K100" s="329">
        <f>I100+J100</f>
        <v>1885.7150000000001</v>
      </c>
      <c r="L100" s="307">
        <f>K100/$H100</f>
        <v>8.6796452959085595E-3</v>
      </c>
      <c r="M100" s="326">
        <f>SUM(M101:M107)</f>
        <v>14628.572</v>
      </c>
      <c r="N100" s="672">
        <f>SUM(N101:N107)</f>
        <v>0</v>
      </c>
      <c r="O100" s="329">
        <f t="shared" si="164"/>
        <v>14628.572</v>
      </c>
      <c r="P100" s="666">
        <f>O100/$H100</f>
        <v>6.7332983057174417E-2</v>
      </c>
      <c r="Q100" s="326">
        <f>SUM(Q101:Q107)</f>
        <v>55337.143999999993</v>
      </c>
      <c r="R100" s="672">
        <f>SUM(R101:R107)</f>
        <v>0</v>
      </c>
      <c r="S100" s="329">
        <f t="shared" si="165"/>
        <v>55337.143999999993</v>
      </c>
      <c r="T100" s="307">
        <f>S100/$H100</f>
        <v>0.25470804528182384</v>
      </c>
      <c r="U100" s="326">
        <f>SUM(U101:U107)</f>
        <v>141634.28899999999</v>
      </c>
      <c r="V100" s="672">
        <f>SUM(V101:V107)</f>
        <v>0</v>
      </c>
      <c r="W100" s="329">
        <f t="shared" si="166"/>
        <v>141634.28899999999</v>
      </c>
      <c r="X100" s="307">
        <f>W100/$H100</f>
        <v>0.65192003577327606</v>
      </c>
      <c r="Y100" s="326">
        <f>SUM(Y101:Y107)</f>
        <v>3771.4300000000003</v>
      </c>
      <c r="Z100" s="672">
        <f>SUM(Z101:Z107)</f>
        <v>0</v>
      </c>
      <c r="AA100" s="329">
        <f t="shared" si="167"/>
        <v>3771.4300000000003</v>
      </c>
      <c r="AB100" s="307">
        <f>AA100/$H100</f>
        <v>1.7359290591817119E-2</v>
      </c>
      <c r="AC100" s="462">
        <f t="shared" si="181"/>
        <v>217257.14999999997</v>
      </c>
      <c r="AD100" s="462">
        <f t="shared" si="181"/>
        <v>0</v>
      </c>
      <c r="AE100" s="462">
        <f t="shared" si="180"/>
        <v>217257.14999999997</v>
      </c>
      <c r="AF100" s="463" t="str">
        <f t="shared" si="178"/>
        <v>OK</v>
      </c>
      <c r="AG100" s="464">
        <f t="shared" si="179"/>
        <v>0.99999999999999989</v>
      </c>
      <c r="AH100" s="462"/>
      <c r="AI100" s="291"/>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row>
    <row r="101" spans="1:505" s="6" customFormat="1" ht="41.45" customHeight="1">
      <c r="A101" s="91" t="s">
        <v>376</v>
      </c>
      <c r="B101" s="86" t="str">
        <f>VLOOKUP(A101,'[3]Matriz de Aquisições'!D:E,2,FALSE)</f>
        <v>Consultoria em TI para modelo de Transparência Ativa</v>
      </c>
      <c r="C101" s="260"/>
      <c r="D101" s="270">
        <f>VLOOKUP($A101,'Matriz de Aquisições'!$D:$M,9,FALSE)</f>
        <v>43952</v>
      </c>
      <c r="E101" s="271">
        <f>VLOOKUP($A101,'Matriz de Aquisições'!$D:$M,10,FALSE)</f>
        <v>0</v>
      </c>
      <c r="F101" s="327">
        <f>VLOOKUP($A101,'Matriz de Aquisições'!$D:$G,4,FALSE)*VLOOKUP('PEP Av. Fin.'!$A101,'Matriz de Aquisições'!$D:$H,5,FALSE)</f>
        <v>126971.43</v>
      </c>
      <c r="G101" s="667">
        <f>VLOOKUP($A101,'Matriz de Aquisições'!$D:$G,4,FALSE)*VLOOKUP('PEP Av. Fin.'!$A101,'Matriz de Aquisições'!$D:$I,6,FALSE)</f>
        <v>0</v>
      </c>
      <c r="H101" s="328">
        <f t="shared" si="162"/>
        <v>126971.43</v>
      </c>
      <c r="I101" s="87">
        <f t="shared" ref="I101:I107" si="182">F101*L101</f>
        <v>0</v>
      </c>
      <c r="J101" s="668">
        <f t="shared" ref="J101:J107" si="183">G101*L101</f>
        <v>0</v>
      </c>
      <c r="K101" s="669">
        <f t="shared" ref="K101:K107" si="184">I101+J101</f>
        <v>0</v>
      </c>
      <c r="L101" s="309">
        <v>0</v>
      </c>
      <c r="M101" s="342">
        <f t="shared" ref="M101:M107" si="185">$F101*P101</f>
        <v>0</v>
      </c>
      <c r="N101" s="670">
        <f t="shared" ref="N101:N107" si="186">$G101*P101</f>
        <v>0</v>
      </c>
      <c r="O101" s="343">
        <f t="shared" si="164"/>
        <v>0</v>
      </c>
      <c r="P101" s="675"/>
      <c r="Q101" s="342">
        <f t="shared" ref="Q101:Q107" si="187">$F101*T101</f>
        <v>25394.286</v>
      </c>
      <c r="R101" s="670">
        <f t="shared" ref="R101:R107" si="188">$G101*T101</f>
        <v>0</v>
      </c>
      <c r="S101" s="343">
        <f t="shared" si="165"/>
        <v>25394.286</v>
      </c>
      <c r="T101" s="309">
        <v>0.2</v>
      </c>
      <c r="U101" s="342">
        <f t="shared" ref="U101:U107" si="189">$F101*X101</f>
        <v>101577.144</v>
      </c>
      <c r="V101" s="670">
        <f t="shared" ref="V101:V107" si="190">$G101*X101</f>
        <v>0</v>
      </c>
      <c r="W101" s="343">
        <f t="shared" si="166"/>
        <v>101577.144</v>
      </c>
      <c r="X101" s="309">
        <v>0.8</v>
      </c>
      <c r="Y101" s="342">
        <f t="shared" ref="Y101:Y107" si="191">$F101*AB101</f>
        <v>0</v>
      </c>
      <c r="Z101" s="670">
        <f t="shared" ref="Z101:Z107" si="192">$G101*AB101</f>
        <v>0</v>
      </c>
      <c r="AA101" s="343">
        <f t="shared" si="167"/>
        <v>0</v>
      </c>
      <c r="AB101" s="309"/>
      <c r="AC101" s="462">
        <f t="shared" si="181"/>
        <v>126971.43</v>
      </c>
      <c r="AD101" s="462">
        <f t="shared" si="181"/>
        <v>0</v>
      </c>
      <c r="AE101" s="462">
        <f t="shared" si="180"/>
        <v>126971.43</v>
      </c>
      <c r="AF101" s="463" t="str">
        <f t="shared" si="178"/>
        <v>OK</v>
      </c>
      <c r="AG101" s="464">
        <f t="shared" si="179"/>
        <v>1</v>
      </c>
      <c r="AH101" s="462"/>
      <c r="AI101" s="291"/>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row>
    <row r="102" spans="1:505" s="6" customFormat="1" ht="41.45" customHeight="1">
      <c r="A102" s="91" t="s">
        <v>377</v>
      </c>
      <c r="B102" s="86" t="str">
        <f>VLOOKUP(A102,'[3]Matriz de Aquisições'!D:E,2,FALSE)</f>
        <v xml:space="preserve">Plano de Comunicação  </v>
      </c>
      <c r="C102" s="260"/>
      <c r="D102" s="270">
        <f>VLOOKUP($A102,'Matriz de Aquisições'!$D:$M,9,FALSE)</f>
        <v>43952</v>
      </c>
      <c r="E102" s="271">
        <f>VLOOKUP($A102,'Matriz de Aquisições'!$D:$M,10,FALSE)</f>
        <v>0</v>
      </c>
      <c r="F102" s="327">
        <f>VLOOKUP($A102,'Matriz de Aquisições'!$D:$G,4,FALSE)*VLOOKUP('PEP Av. Fin.'!$A102,'Matriz de Aquisições'!$D:$H,5,FALSE)</f>
        <v>22857.14</v>
      </c>
      <c r="G102" s="667">
        <f>VLOOKUP($A102,'Matriz de Aquisições'!$D:$G,4,FALSE)*VLOOKUP('PEP Av. Fin.'!$A102,'Matriz de Aquisições'!$D:$I,6,FALSE)</f>
        <v>0</v>
      </c>
      <c r="H102" s="328">
        <f t="shared" si="162"/>
        <v>22857.14</v>
      </c>
      <c r="I102" s="87">
        <f t="shared" si="182"/>
        <v>0</v>
      </c>
      <c r="J102" s="668">
        <f t="shared" si="183"/>
        <v>0</v>
      </c>
      <c r="K102" s="669">
        <f t="shared" si="184"/>
        <v>0</v>
      </c>
      <c r="L102" s="309">
        <v>0</v>
      </c>
      <c r="M102" s="342">
        <f t="shared" si="185"/>
        <v>9142.8559999999998</v>
      </c>
      <c r="N102" s="670">
        <f t="shared" si="186"/>
        <v>0</v>
      </c>
      <c r="O102" s="343">
        <f t="shared" si="164"/>
        <v>9142.8559999999998</v>
      </c>
      <c r="P102" s="675">
        <v>0.4</v>
      </c>
      <c r="Q102" s="342">
        <f t="shared" si="187"/>
        <v>13714.284</v>
      </c>
      <c r="R102" s="670">
        <f t="shared" si="188"/>
        <v>0</v>
      </c>
      <c r="S102" s="343">
        <f t="shared" si="165"/>
        <v>13714.284</v>
      </c>
      <c r="T102" s="309">
        <v>0.6</v>
      </c>
      <c r="U102" s="342">
        <f t="shared" si="189"/>
        <v>0</v>
      </c>
      <c r="V102" s="670">
        <f t="shared" si="190"/>
        <v>0</v>
      </c>
      <c r="W102" s="343">
        <f t="shared" si="166"/>
        <v>0</v>
      </c>
      <c r="X102" s="309"/>
      <c r="Y102" s="342">
        <f t="shared" si="191"/>
        <v>0</v>
      </c>
      <c r="Z102" s="670">
        <f t="shared" si="192"/>
        <v>0</v>
      </c>
      <c r="AA102" s="343">
        <f t="shared" si="167"/>
        <v>0</v>
      </c>
      <c r="AB102" s="309"/>
      <c r="AC102" s="462">
        <f t="shared" si="181"/>
        <v>22857.14</v>
      </c>
      <c r="AD102" s="462">
        <f t="shared" si="181"/>
        <v>0</v>
      </c>
      <c r="AE102" s="462">
        <f t="shared" si="180"/>
        <v>22857.14</v>
      </c>
      <c r="AF102" s="463" t="str">
        <f t="shared" si="178"/>
        <v>OK</v>
      </c>
      <c r="AG102" s="464">
        <f t="shared" si="179"/>
        <v>1</v>
      </c>
      <c r="AH102" s="462"/>
      <c r="AI102" s="291"/>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row>
    <row r="103" spans="1:505" s="6" customFormat="1" ht="41.45" customHeight="1">
      <c r="A103" s="91" t="s">
        <v>378</v>
      </c>
      <c r="B103" s="86" t="str">
        <f>VLOOKUP(A103,'[3]Matriz de Aquisições'!D:E,2,FALSE)</f>
        <v>Seminários de divulgação</v>
      </c>
      <c r="C103" s="260"/>
      <c r="D103" s="270">
        <f>VLOOKUP($A103,'Matriz de Aquisições'!$D:$M,9,FALSE)</f>
        <v>43952</v>
      </c>
      <c r="E103" s="271">
        <f>VLOOKUP($A103,'Matriz de Aquisições'!$D:$M,10,FALSE)</f>
        <v>0</v>
      </c>
      <c r="F103" s="327">
        <f>VLOOKUP($A103,'Matriz de Aquisições'!$D:$G,4,FALSE)*VLOOKUP('PEP Av. Fin.'!$A103,'Matriz de Aquisições'!$D:$H,5,FALSE)</f>
        <v>8571.43</v>
      </c>
      <c r="G103" s="667">
        <f>VLOOKUP($A103,'Matriz de Aquisições'!$D:$G,4,FALSE)*VLOOKUP('PEP Av. Fin.'!$A103,'Matriz de Aquisições'!$D:$I,6,FALSE)</f>
        <v>0</v>
      </c>
      <c r="H103" s="328">
        <f t="shared" si="162"/>
        <v>8571.43</v>
      </c>
      <c r="I103" s="87">
        <f t="shared" si="182"/>
        <v>0</v>
      </c>
      <c r="J103" s="668">
        <f t="shared" si="183"/>
        <v>0</v>
      </c>
      <c r="K103" s="669">
        <f t="shared" si="184"/>
        <v>0</v>
      </c>
      <c r="L103" s="309">
        <v>0</v>
      </c>
      <c r="M103" s="342">
        <f t="shared" si="185"/>
        <v>1714.2860000000001</v>
      </c>
      <c r="N103" s="670">
        <f t="shared" si="186"/>
        <v>0</v>
      </c>
      <c r="O103" s="343">
        <f t="shared" si="164"/>
        <v>1714.2860000000001</v>
      </c>
      <c r="P103" s="675">
        <v>0.2</v>
      </c>
      <c r="Q103" s="342">
        <f t="shared" si="187"/>
        <v>2571.4290000000001</v>
      </c>
      <c r="R103" s="670">
        <f t="shared" si="188"/>
        <v>0</v>
      </c>
      <c r="S103" s="343">
        <f t="shared" si="165"/>
        <v>2571.4290000000001</v>
      </c>
      <c r="T103" s="309">
        <v>0.3</v>
      </c>
      <c r="U103" s="342">
        <f t="shared" si="189"/>
        <v>4285.7150000000001</v>
      </c>
      <c r="V103" s="670">
        <f t="shared" si="190"/>
        <v>0</v>
      </c>
      <c r="W103" s="343">
        <f t="shared" si="166"/>
        <v>4285.7150000000001</v>
      </c>
      <c r="X103" s="309">
        <v>0.5</v>
      </c>
      <c r="Y103" s="342">
        <f t="shared" si="191"/>
        <v>0</v>
      </c>
      <c r="Z103" s="670">
        <f t="shared" si="192"/>
        <v>0</v>
      </c>
      <c r="AA103" s="343">
        <f t="shared" si="167"/>
        <v>0</v>
      </c>
      <c r="AB103" s="309"/>
      <c r="AC103" s="462">
        <f t="shared" si="181"/>
        <v>8571.43</v>
      </c>
      <c r="AD103" s="462">
        <f t="shared" si="181"/>
        <v>0</v>
      </c>
      <c r="AE103" s="462">
        <f t="shared" si="180"/>
        <v>8571.43</v>
      </c>
      <c r="AF103" s="463" t="str">
        <f t="shared" si="178"/>
        <v>OK</v>
      </c>
      <c r="AG103" s="464">
        <f t="shared" si="179"/>
        <v>1</v>
      </c>
      <c r="AH103" s="462"/>
      <c r="AI103" s="291"/>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row>
    <row r="104" spans="1:505" s="6" customFormat="1" ht="41.45" customHeight="1">
      <c r="A104" s="91" t="s">
        <v>379</v>
      </c>
      <c r="B104" s="86" t="str">
        <f>VLOOKUP(A104,'[3]Matriz de Aquisições'!D:E,2,FALSE)</f>
        <v>Remodelar Portal da Transparência</v>
      </c>
      <c r="C104" s="260"/>
      <c r="D104" s="270">
        <f>VLOOKUP($A104,'Matriz de Aquisições'!$D:$M,9,FALSE)</f>
        <v>43952</v>
      </c>
      <c r="E104" s="271">
        <f>VLOOKUP($A104,'Matriz de Aquisições'!$D:$M,10,FALSE)</f>
        <v>0</v>
      </c>
      <c r="F104" s="327">
        <f>VLOOKUP($A104,'Matriz de Aquisições'!$D:$G,4,FALSE)*VLOOKUP('PEP Av. Fin.'!$A104,'Matriz de Aquisições'!$D:$H,5,FALSE)</f>
        <v>5714.29</v>
      </c>
      <c r="G104" s="667">
        <f>VLOOKUP($A104,'Matriz de Aquisições'!$D:$G,4,FALSE)*VLOOKUP('PEP Av. Fin.'!$A104,'Matriz de Aquisições'!$D:$I,6,FALSE)</f>
        <v>0</v>
      </c>
      <c r="H104" s="328">
        <f t="shared" si="162"/>
        <v>5714.29</v>
      </c>
      <c r="I104" s="87">
        <f t="shared" si="182"/>
        <v>0</v>
      </c>
      <c r="J104" s="668">
        <f t="shared" si="183"/>
        <v>0</v>
      </c>
      <c r="K104" s="669">
        <f t="shared" si="184"/>
        <v>0</v>
      </c>
      <c r="L104" s="309">
        <v>0</v>
      </c>
      <c r="M104" s="342">
        <f t="shared" si="185"/>
        <v>0</v>
      </c>
      <c r="N104" s="670">
        <f t="shared" si="186"/>
        <v>0</v>
      </c>
      <c r="O104" s="343">
        <f t="shared" si="164"/>
        <v>0</v>
      </c>
      <c r="P104" s="675"/>
      <c r="Q104" s="342">
        <f t="shared" si="187"/>
        <v>1142.8579999999999</v>
      </c>
      <c r="R104" s="670">
        <f t="shared" si="188"/>
        <v>0</v>
      </c>
      <c r="S104" s="343">
        <f t="shared" si="165"/>
        <v>1142.8579999999999</v>
      </c>
      <c r="T104" s="309">
        <v>0.2</v>
      </c>
      <c r="U104" s="342">
        <f t="shared" si="189"/>
        <v>4571.4319999999998</v>
      </c>
      <c r="V104" s="670">
        <f t="shared" si="190"/>
        <v>0</v>
      </c>
      <c r="W104" s="343">
        <f t="shared" si="166"/>
        <v>4571.4319999999998</v>
      </c>
      <c r="X104" s="309">
        <v>0.8</v>
      </c>
      <c r="Y104" s="342">
        <f t="shared" si="191"/>
        <v>0</v>
      </c>
      <c r="Z104" s="670">
        <f t="shared" si="192"/>
        <v>0</v>
      </c>
      <c r="AA104" s="343">
        <f t="shared" si="167"/>
        <v>0</v>
      </c>
      <c r="AB104" s="309"/>
      <c r="AC104" s="462">
        <f t="shared" si="181"/>
        <v>5714.29</v>
      </c>
      <c r="AD104" s="462">
        <f t="shared" si="181"/>
        <v>0</v>
      </c>
      <c r="AE104" s="462">
        <f t="shared" si="180"/>
        <v>5714.29</v>
      </c>
      <c r="AF104" s="463" t="str">
        <f t="shared" si="178"/>
        <v>OK</v>
      </c>
      <c r="AG104" s="464">
        <f t="shared" si="179"/>
        <v>1</v>
      </c>
      <c r="AH104" s="462"/>
      <c r="AI104" s="291"/>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row>
    <row r="105" spans="1:505" s="6" customFormat="1" ht="41.45" customHeight="1">
      <c r="A105" s="91" t="s">
        <v>380</v>
      </c>
      <c r="B105" s="86" t="str">
        <f>VLOOKUP(A105,'[3]Matriz de Aquisições'!D:E,2,FALSE)</f>
        <v>Visitas técnicas</v>
      </c>
      <c r="C105" s="260"/>
      <c r="D105" s="270">
        <f>VLOOKUP($A105,'Matriz de Aquisições'!$D:$M,9,FALSE)</f>
        <v>90</v>
      </c>
      <c r="E105" s="271">
        <f>VLOOKUP($A105,'Matriz de Aquisições'!$D:$M,10,FALSE)</f>
        <v>0</v>
      </c>
      <c r="F105" s="327">
        <f>VLOOKUP($A105,'Matriz de Aquisições'!$D:$G,4,FALSE)*VLOOKUP('PEP Av. Fin.'!$A105,'Matriz de Aquisições'!$D:$H,5,FALSE)</f>
        <v>4714.29</v>
      </c>
      <c r="G105" s="667">
        <f>VLOOKUP($A105,'Matriz de Aquisições'!$D:$G,4,FALSE)*VLOOKUP('PEP Av. Fin.'!$A105,'Matriz de Aquisições'!$D:$I,6,FALSE)</f>
        <v>0</v>
      </c>
      <c r="H105" s="328">
        <f t="shared" si="162"/>
        <v>4714.29</v>
      </c>
      <c r="I105" s="87">
        <f t="shared" si="182"/>
        <v>471.42900000000003</v>
      </c>
      <c r="J105" s="668">
        <f t="shared" si="183"/>
        <v>0</v>
      </c>
      <c r="K105" s="669">
        <f t="shared" si="184"/>
        <v>471.42900000000003</v>
      </c>
      <c r="L105" s="309">
        <v>0.1</v>
      </c>
      <c r="M105" s="342">
        <f t="shared" si="185"/>
        <v>942.85800000000006</v>
      </c>
      <c r="N105" s="670">
        <f t="shared" si="186"/>
        <v>0</v>
      </c>
      <c r="O105" s="343">
        <f t="shared" si="164"/>
        <v>942.85800000000006</v>
      </c>
      <c r="P105" s="675">
        <v>0.2</v>
      </c>
      <c r="Q105" s="342">
        <f t="shared" si="187"/>
        <v>1414.287</v>
      </c>
      <c r="R105" s="670">
        <f t="shared" si="188"/>
        <v>0</v>
      </c>
      <c r="S105" s="343">
        <f t="shared" si="165"/>
        <v>1414.287</v>
      </c>
      <c r="T105" s="309">
        <v>0.3</v>
      </c>
      <c r="U105" s="342">
        <f t="shared" si="189"/>
        <v>942.85800000000006</v>
      </c>
      <c r="V105" s="670">
        <f t="shared" si="190"/>
        <v>0</v>
      </c>
      <c r="W105" s="343">
        <f t="shared" si="166"/>
        <v>942.85800000000006</v>
      </c>
      <c r="X105" s="309">
        <v>0.2</v>
      </c>
      <c r="Y105" s="342">
        <f t="shared" si="191"/>
        <v>942.85800000000006</v>
      </c>
      <c r="Z105" s="670">
        <f t="shared" si="192"/>
        <v>0</v>
      </c>
      <c r="AA105" s="343">
        <f t="shared" si="167"/>
        <v>942.85800000000006</v>
      </c>
      <c r="AB105" s="309">
        <v>0.2</v>
      </c>
      <c r="AC105" s="462">
        <f t="shared" si="181"/>
        <v>4714.29</v>
      </c>
      <c r="AD105" s="462">
        <f t="shared" si="181"/>
        <v>0</v>
      </c>
      <c r="AE105" s="462">
        <f t="shared" si="180"/>
        <v>4714.29</v>
      </c>
      <c r="AF105" s="463" t="str">
        <f t="shared" si="178"/>
        <v>OK</v>
      </c>
      <c r="AG105" s="464">
        <f t="shared" si="179"/>
        <v>0.99999999999999989</v>
      </c>
      <c r="AH105" s="462"/>
      <c r="AI105" s="291"/>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row>
    <row r="106" spans="1:505" s="6" customFormat="1" ht="41.45" customHeight="1">
      <c r="A106" s="91" t="s">
        <v>381</v>
      </c>
      <c r="B106" s="86" t="str">
        <f>VLOOKUP(A106,'[3]Matriz de Aquisições'!D:E,2,FALSE)</f>
        <v>Visitas técnicas</v>
      </c>
      <c r="C106" s="260"/>
      <c r="D106" s="270">
        <f>VLOOKUP($A106,'Matriz de Aquisições'!$D:$M,9,FALSE)</f>
        <v>90</v>
      </c>
      <c r="E106" s="271">
        <f>VLOOKUP($A106,'Matriz de Aquisições'!$D:$M,10,FALSE)</f>
        <v>0</v>
      </c>
      <c r="F106" s="327">
        <f>VLOOKUP($A106,'Matriz de Aquisições'!$D:$G,4,FALSE)*VLOOKUP('PEP Av. Fin.'!$A106,'Matriz de Aquisições'!$D:$H,5,FALSE)</f>
        <v>14142.86</v>
      </c>
      <c r="G106" s="667">
        <f>VLOOKUP($A106,'Matriz de Aquisições'!$D:$G,4,FALSE)*VLOOKUP('PEP Av. Fin.'!$A106,'Matriz de Aquisições'!$D:$I,6,FALSE)</f>
        <v>0</v>
      </c>
      <c r="H106" s="328">
        <f t="shared" si="162"/>
        <v>14142.86</v>
      </c>
      <c r="I106" s="87">
        <f t="shared" si="182"/>
        <v>1414.2860000000001</v>
      </c>
      <c r="J106" s="668">
        <f t="shared" si="183"/>
        <v>0</v>
      </c>
      <c r="K106" s="669">
        <f t="shared" si="184"/>
        <v>1414.2860000000001</v>
      </c>
      <c r="L106" s="309">
        <v>0.1</v>
      </c>
      <c r="M106" s="342">
        <f t="shared" si="185"/>
        <v>2828.5720000000001</v>
      </c>
      <c r="N106" s="670">
        <f t="shared" si="186"/>
        <v>0</v>
      </c>
      <c r="O106" s="343">
        <f t="shared" si="164"/>
        <v>2828.5720000000001</v>
      </c>
      <c r="P106" s="675">
        <v>0.2</v>
      </c>
      <c r="Q106" s="342">
        <f t="shared" si="187"/>
        <v>4242.8580000000002</v>
      </c>
      <c r="R106" s="670">
        <f t="shared" si="188"/>
        <v>0</v>
      </c>
      <c r="S106" s="343">
        <f t="shared" si="165"/>
        <v>4242.8580000000002</v>
      </c>
      <c r="T106" s="309">
        <v>0.3</v>
      </c>
      <c r="U106" s="342">
        <f t="shared" si="189"/>
        <v>2828.5720000000001</v>
      </c>
      <c r="V106" s="670">
        <f t="shared" si="190"/>
        <v>0</v>
      </c>
      <c r="W106" s="343">
        <f t="shared" si="166"/>
        <v>2828.5720000000001</v>
      </c>
      <c r="X106" s="309">
        <v>0.2</v>
      </c>
      <c r="Y106" s="342">
        <f t="shared" si="191"/>
        <v>2828.5720000000001</v>
      </c>
      <c r="Z106" s="670">
        <f t="shared" si="192"/>
        <v>0</v>
      </c>
      <c r="AA106" s="343">
        <f t="shared" si="167"/>
        <v>2828.5720000000001</v>
      </c>
      <c r="AB106" s="309">
        <v>0.2</v>
      </c>
      <c r="AC106" s="462">
        <f t="shared" si="181"/>
        <v>14142.86</v>
      </c>
      <c r="AD106" s="462">
        <f t="shared" si="181"/>
        <v>0</v>
      </c>
      <c r="AE106" s="462">
        <f t="shared" si="180"/>
        <v>14142.86</v>
      </c>
      <c r="AF106" s="463" t="str">
        <f t="shared" si="178"/>
        <v>OK</v>
      </c>
      <c r="AG106" s="464">
        <f t="shared" si="179"/>
        <v>0.99999999999999989</v>
      </c>
      <c r="AH106" s="462"/>
      <c r="AI106" s="291"/>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row>
    <row r="107" spans="1:505" s="6" customFormat="1" ht="41.45" customHeight="1">
      <c r="A107" s="91" t="s">
        <v>382</v>
      </c>
      <c r="B107" s="86" t="str">
        <f>VLOOKUP(A107,'[3]Matriz de Aquisições'!D:E,2,FALSE)</f>
        <v xml:space="preserve">Workshops </v>
      </c>
      <c r="C107" s="260"/>
      <c r="D107" s="270">
        <f>VLOOKUP($A107,'Matriz de Aquisições'!$D:$M,9,FALSE)</f>
        <v>90</v>
      </c>
      <c r="E107" s="271">
        <f>VLOOKUP($A107,'Matriz de Aquisições'!$D:$M,10,FALSE)</f>
        <v>0</v>
      </c>
      <c r="F107" s="327">
        <f>VLOOKUP($A107,'Matriz de Aquisições'!$D:$G,4,FALSE)*VLOOKUP('PEP Av. Fin.'!$A107,'Matriz de Aquisições'!$D:$H,5,FALSE)</f>
        <v>34285.71</v>
      </c>
      <c r="G107" s="667">
        <f>VLOOKUP($A107,'Matriz de Aquisições'!$D:$G,4,FALSE)*VLOOKUP('PEP Av. Fin.'!$A107,'Matriz de Aquisições'!$D:$I,6,FALSE)</f>
        <v>0</v>
      </c>
      <c r="H107" s="328">
        <f t="shared" si="162"/>
        <v>34285.71</v>
      </c>
      <c r="I107" s="87">
        <f t="shared" si="182"/>
        <v>0</v>
      </c>
      <c r="J107" s="668">
        <f t="shared" si="183"/>
        <v>0</v>
      </c>
      <c r="K107" s="669">
        <f t="shared" si="184"/>
        <v>0</v>
      </c>
      <c r="L107" s="309">
        <v>0</v>
      </c>
      <c r="M107" s="342">
        <f t="shared" si="185"/>
        <v>0</v>
      </c>
      <c r="N107" s="670">
        <f t="shared" si="186"/>
        <v>0</v>
      </c>
      <c r="O107" s="343">
        <f t="shared" si="164"/>
        <v>0</v>
      </c>
      <c r="P107" s="675"/>
      <c r="Q107" s="342">
        <f t="shared" si="187"/>
        <v>6857.1419999999998</v>
      </c>
      <c r="R107" s="670">
        <f t="shared" si="188"/>
        <v>0</v>
      </c>
      <c r="S107" s="343">
        <f t="shared" si="165"/>
        <v>6857.1419999999998</v>
      </c>
      <c r="T107" s="309">
        <v>0.2</v>
      </c>
      <c r="U107" s="342">
        <f t="shared" si="189"/>
        <v>27428.567999999999</v>
      </c>
      <c r="V107" s="670">
        <f t="shared" si="190"/>
        <v>0</v>
      </c>
      <c r="W107" s="343">
        <f t="shared" si="166"/>
        <v>27428.567999999999</v>
      </c>
      <c r="X107" s="309">
        <v>0.8</v>
      </c>
      <c r="Y107" s="342">
        <f t="shared" si="191"/>
        <v>0</v>
      </c>
      <c r="Z107" s="670">
        <f t="shared" si="192"/>
        <v>0</v>
      </c>
      <c r="AA107" s="343">
        <f t="shared" si="167"/>
        <v>0</v>
      </c>
      <c r="AB107" s="309"/>
      <c r="AC107" s="462">
        <f t="shared" si="181"/>
        <v>34285.71</v>
      </c>
      <c r="AD107" s="462">
        <f t="shared" si="181"/>
        <v>0</v>
      </c>
      <c r="AE107" s="462">
        <f t="shared" si="180"/>
        <v>34285.71</v>
      </c>
      <c r="AF107" s="463" t="str">
        <f t="shared" si="178"/>
        <v>OK</v>
      </c>
      <c r="AG107" s="464">
        <f t="shared" si="179"/>
        <v>1</v>
      </c>
      <c r="AH107" s="462"/>
      <c r="AI107" s="291"/>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row>
    <row r="108" spans="1:505" s="6" customFormat="1" ht="41.45" customHeight="1" thickBot="1">
      <c r="A108" s="101">
        <v>2</v>
      </c>
      <c r="B108" s="80" t="str">
        <f>'Avanço físico'!A70</f>
        <v>Componente 2: Administración tributaria y contencioso fiscal</v>
      </c>
      <c r="C108" s="261"/>
      <c r="D108" s="272">
        <f>MIN(D109,D119,D137,D145,D150)</f>
        <v>90</v>
      </c>
      <c r="E108" s="273">
        <f>MAX(E109,E119,E137,E145,E150)</f>
        <v>0</v>
      </c>
      <c r="F108" s="331">
        <f t="shared" ref="F108:K108" si="193">F109+F119+F137+F145+F150</f>
        <v>9876332.3899064921</v>
      </c>
      <c r="G108" s="676">
        <f t="shared" si="193"/>
        <v>1127524.7900935067</v>
      </c>
      <c r="H108" s="677">
        <f t="shared" si="193"/>
        <v>11003857.18</v>
      </c>
      <c r="I108" s="331">
        <f t="shared" si="193"/>
        <v>3116952.6964882393</v>
      </c>
      <c r="J108" s="676">
        <f t="shared" si="193"/>
        <v>313070.16941176041</v>
      </c>
      <c r="K108" s="677">
        <f t="shared" si="193"/>
        <v>3430022.8659000001</v>
      </c>
      <c r="L108" s="310">
        <f>K108/$H108</f>
        <v>0.31171095823873646</v>
      </c>
      <c r="M108" s="346">
        <f>M109+M119+M137+M145+M150</f>
        <v>1957581.5820763209</v>
      </c>
      <c r="N108" s="678">
        <f>N109+N119+N137+N145+N150</f>
        <v>509395.56602367898</v>
      </c>
      <c r="O108" s="679">
        <f>O109+O119+O137+O145+O150</f>
        <v>2466977.1480999999</v>
      </c>
      <c r="P108" s="680">
        <f>O108/$H108</f>
        <v>0.22419203627831891</v>
      </c>
      <c r="Q108" s="346">
        <f>Q109+Q119+Q137+Q145+Q150</f>
        <v>3429812.3933419324</v>
      </c>
      <c r="R108" s="678">
        <f>R109+R119+R137+R145+R150</f>
        <v>305059.05465806735</v>
      </c>
      <c r="S108" s="679">
        <f>S109+S119+S137+S145+S150</f>
        <v>3734871.4479999999</v>
      </c>
      <c r="T108" s="310">
        <f>S108/$H108</f>
        <v>0.33941475129178295</v>
      </c>
      <c r="U108" s="346">
        <f>U109+U119+U137+U145+U150</f>
        <v>1371985.7180000001</v>
      </c>
      <c r="V108" s="678">
        <f>V109+V119+V137+V145+V150</f>
        <v>0</v>
      </c>
      <c r="W108" s="679">
        <f>W109+W119+W137+W145+W150</f>
        <v>1371985.7180000001</v>
      </c>
      <c r="X108" s="310">
        <f>W108/$H108</f>
        <v>0.12468225419116173</v>
      </c>
      <c r="Y108" s="346">
        <f>Y109+Y119+Y137+Y145+Y150</f>
        <v>0</v>
      </c>
      <c r="Z108" s="678">
        <f>Z109+Z119+Z137+Z145+Z150</f>
        <v>0</v>
      </c>
      <c r="AA108" s="679">
        <f>AA109+AA119+AA137+AA145+AA150</f>
        <v>0</v>
      </c>
      <c r="AB108" s="310">
        <f>AA108/$H108</f>
        <v>0</v>
      </c>
      <c r="AC108" s="462">
        <f t="shared" si="181"/>
        <v>9876332.3899064939</v>
      </c>
      <c r="AD108" s="462">
        <f t="shared" si="181"/>
        <v>1127524.7900935067</v>
      </c>
      <c r="AE108" s="462">
        <f t="shared" si="180"/>
        <v>11003857.180000002</v>
      </c>
      <c r="AF108" s="463" t="str">
        <f t="shared" si="178"/>
        <v>OK</v>
      </c>
      <c r="AG108" s="464">
        <f>AB108+X108+T108+P108+L108</f>
        <v>1</v>
      </c>
      <c r="AH108" s="462"/>
      <c r="AI108" s="291"/>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row>
    <row r="109" spans="1:505" s="6" customFormat="1" ht="41.45" customHeight="1">
      <c r="A109" s="88" t="str">
        <f t="shared" si="52"/>
        <v>2.1</v>
      </c>
      <c r="B109" s="84" t="str">
        <f>'Avanço físico'!A71</f>
        <v>2.1   Modelo de gestión de los instrumentos de apoyo a la política tributaria implementado </v>
      </c>
      <c r="C109" s="259"/>
      <c r="D109" s="266">
        <f t="shared" ref="D109:E109" si="194">D110</f>
        <v>90</v>
      </c>
      <c r="E109" s="267">
        <f t="shared" si="194"/>
        <v>0</v>
      </c>
      <c r="F109" s="330">
        <f t="shared" ref="F109:K109" si="195">F110+F115+F117</f>
        <v>566428.59</v>
      </c>
      <c r="G109" s="661">
        <f t="shared" si="195"/>
        <v>0</v>
      </c>
      <c r="H109" s="662">
        <f t="shared" si="195"/>
        <v>566428.59</v>
      </c>
      <c r="I109" s="330">
        <f t="shared" si="195"/>
        <v>103331.43370000001</v>
      </c>
      <c r="J109" s="661">
        <f t="shared" si="195"/>
        <v>0</v>
      </c>
      <c r="K109" s="662">
        <f t="shared" si="195"/>
        <v>103331.43370000001</v>
      </c>
      <c r="L109" s="306">
        <f t="shared" si="117"/>
        <v>0.18242623258123325</v>
      </c>
      <c r="M109" s="330">
        <f>M110+M115+M117</f>
        <v>152868.5773</v>
      </c>
      <c r="N109" s="661">
        <f>N110+N115+N117</f>
        <v>0</v>
      </c>
      <c r="O109" s="662">
        <f>O110+O115+O117</f>
        <v>152868.5773</v>
      </c>
      <c r="P109" s="306">
        <f>O109/$H109</f>
        <v>0.26988146431662291</v>
      </c>
      <c r="Q109" s="330">
        <f>Q110+Q115+Q117</f>
        <v>159071.4325</v>
      </c>
      <c r="R109" s="661">
        <f>R110+R115+R117</f>
        <v>0</v>
      </c>
      <c r="S109" s="662">
        <f>S110+S115+S117</f>
        <v>159071.4325</v>
      </c>
      <c r="T109" s="306">
        <f>S109/$H109</f>
        <v>0.28083228019969825</v>
      </c>
      <c r="U109" s="330">
        <f>U110+U115+U117</f>
        <v>151157.1465</v>
      </c>
      <c r="V109" s="661">
        <f>V110+V115+V117</f>
        <v>0</v>
      </c>
      <c r="W109" s="662">
        <f>W110+W115+W117</f>
        <v>151157.1465</v>
      </c>
      <c r="X109" s="306">
        <f>W109/$H109</f>
        <v>0.26686002290244565</v>
      </c>
      <c r="Y109" s="330">
        <f>Y110+Y115+Y117</f>
        <v>0</v>
      </c>
      <c r="Z109" s="661">
        <f>Z110+Z115+Z117</f>
        <v>0</v>
      </c>
      <c r="AA109" s="662">
        <f>AA110+AA115+AA117</f>
        <v>0</v>
      </c>
      <c r="AB109" s="306">
        <f>AA109/$H109</f>
        <v>0</v>
      </c>
      <c r="AC109" s="462">
        <f t="shared" si="181"/>
        <v>566428.59</v>
      </c>
      <c r="AD109" s="462">
        <f t="shared" si="181"/>
        <v>0</v>
      </c>
      <c r="AE109" s="462">
        <f t="shared" si="180"/>
        <v>566428.59</v>
      </c>
      <c r="AF109" s="463" t="str">
        <f t="shared" si="178"/>
        <v>OK</v>
      </c>
      <c r="AG109" s="464">
        <f>AB109+X109+T109+P109+L109</f>
        <v>1</v>
      </c>
      <c r="AH109" s="462"/>
      <c r="AI109" s="291"/>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row>
    <row r="110" spans="1:505" s="6" customFormat="1" ht="41.45" customHeight="1" collapsed="1">
      <c r="A110" s="89" t="str">
        <f>LEFT(B110,5)</f>
        <v>2.1.1</v>
      </c>
      <c r="B110" s="82" t="str">
        <f>'Avanço físico'!A72</f>
        <v>2.1.1 Revisão, atualização e consolidação da legislação em vigor, apoiada por um instrumento de consulta</v>
      </c>
      <c r="C110" s="257"/>
      <c r="D110" s="268">
        <f>MIN(D111:D114)</f>
        <v>90</v>
      </c>
      <c r="E110" s="269">
        <f>MAX(E111:E114)</f>
        <v>0</v>
      </c>
      <c r="F110" s="326">
        <f>SUM(F111:F114)</f>
        <v>173571.44</v>
      </c>
      <c r="G110" s="664">
        <f>SUM(G111:G114)</f>
        <v>0</v>
      </c>
      <c r="H110" s="665">
        <f>F110+G110</f>
        <v>173571.44</v>
      </c>
      <c r="I110" s="326">
        <f>SUM(I111:I114)</f>
        <v>74760.004700000005</v>
      </c>
      <c r="J110" s="664">
        <f>SUM(J111:J114)</f>
        <v>0</v>
      </c>
      <c r="K110" s="665">
        <f>I110+J110</f>
        <v>74760.004700000005</v>
      </c>
      <c r="L110" s="307">
        <f>K110/$H110</f>
        <v>0.43071604810100095</v>
      </c>
      <c r="M110" s="326">
        <f>SUM(M111:M114)</f>
        <v>95725.719300000012</v>
      </c>
      <c r="N110" s="664">
        <f>SUM(N111:N114)</f>
        <v>0</v>
      </c>
      <c r="O110" s="665">
        <f>M110+N110</f>
        <v>95725.719300000012</v>
      </c>
      <c r="P110" s="666">
        <f>O110/$H110</f>
        <v>0.55150616541523201</v>
      </c>
      <c r="Q110" s="326">
        <f>SUM(Q111:Q114)</f>
        <v>1928.5725</v>
      </c>
      <c r="R110" s="664">
        <f>SUM(R111:R114)</f>
        <v>0</v>
      </c>
      <c r="S110" s="665">
        <f>Q110+R110</f>
        <v>1928.5725</v>
      </c>
      <c r="T110" s="307">
        <f>S110/$H110</f>
        <v>1.1111116552354465E-2</v>
      </c>
      <c r="U110" s="326">
        <f>SUM(U111:U114)</f>
        <v>1157.1434999999999</v>
      </c>
      <c r="V110" s="664">
        <f>SUM(V111:V114)</f>
        <v>0</v>
      </c>
      <c r="W110" s="665">
        <f>U110+V110</f>
        <v>1157.1434999999999</v>
      </c>
      <c r="X110" s="307">
        <f>W110/$H110</f>
        <v>6.6666699314126788E-3</v>
      </c>
      <c r="Y110" s="326">
        <f>SUM(Y111:Y114)</f>
        <v>0</v>
      </c>
      <c r="Z110" s="664">
        <f>SUM(Z111:Z114)</f>
        <v>0</v>
      </c>
      <c r="AA110" s="665">
        <f>Y110+Z110</f>
        <v>0</v>
      </c>
      <c r="AB110" s="307">
        <f>AA110/$H110</f>
        <v>0</v>
      </c>
      <c r="AC110" s="462">
        <f t="shared" si="181"/>
        <v>173571.44000000003</v>
      </c>
      <c r="AD110" s="462">
        <f t="shared" si="181"/>
        <v>0</v>
      </c>
      <c r="AE110" s="462">
        <f t="shared" si="180"/>
        <v>173571.44000000003</v>
      </c>
      <c r="AF110" s="463" t="str">
        <f t="shared" si="178"/>
        <v>OK</v>
      </c>
      <c r="AG110" s="464">
        <f>AB110+X110+T110+P110+L110</f>
        <v>1</v>
      </c>
      <c r="AH110" s="462"/>
      <c r="AI110" s="291"/>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row>
    <row r="111" spans="1:505" s="6" customFormat="1" ht="41.45" customHeight="1">
      <c r="A111" s="91" t="s">
        <v>383</v>
      </c>
      <c r="B111" s="86" t="str">
        <f>VLOOKUP(A111,'[3]Matriz de Aquisições'!D:E,2,FALSE)</f>
        <v>Material didático para capacitação técnica</v>
      </c>
      <c r="C111" s="260"/>
      <c r="D111" s="270">
        <f>VLOOKUP($A111,'Matriz de Aquisições'!$D:$M,9,FALSE)</f>
        <v>43707</v>
      </c>
      <c r="E111" s="271">
        <f>VLOOKUP($A111,'Matriz de Aquisições'!$D:$M,10,FALSE)</f>
        <v>0</v>
      </c>
      <c r="F111" s="327">
        <f>VLOOKUP($A111,'Matriz de Aquisições'!$D:$G,4,FALSE)*VLOOKUP('PEP Av. Fin.'!$A111,'Matriz de Aquisições'!$D:$H,5,FALSE)</f>
        <v>40000</v>
      </c>
      <c r="G111" s="667">
        <f>VLOOKUP($A111,'Matriz de Aquisições'!$D:$G,4,FALSE)*VLOOKUP('PEP Av. Fin.'!$A111,'Matriz de Aquisições'!$D:$I,6,FALSE)</f>
        <v>0</v>
      </c>
      <c r="H111" s="328">
        <f t="shared" ref="H111:H114" si="196">F111+G111</f>
        <v>40000</v>
      </c>
      <c r="I111" s="87">
        <f t="shared" ref="I111:I114" si="197">F111*L111</f>
        <v>20000</v>
      </c>
      <c r="J111" s="668">
        <f t="shared" ref="J111:J114" si="198">G111*L111</f>
        <v>0</v>
      </c>
      <c r="K111" s="669">
        <f t="shared" ref="K111:K114" si="199">I111+J111</f>
        <v>20000</v>
      </c>
      <c r="L111" s="309">
        <v>0.5</v>
      </c>
      <c r="M111" s="342">
        <f t="shared" ref="M111:M114" si="200">$F111*P111</f>
        <v>20000</v>
      </c>
      <c r="N111" s="670">
        <f t="shared" ref="N111:N114" si="201">$G111*P111</f>
        <v>0</v>
      </c>
      <c r="O111" s="343">
        <f t="shared" ref="O111:O114" si="202">M111+N111</f>
        <v>20000</v>
      </c>
      <c r="P111" s="675">
        <v>0.5</v>
      </c>
      <c r="Q111" s="342">
        <f t="shared" ref="Q111:Q114" si="203">$F111*T111</f>
        <v>0</v>
      </c>
      <c r="R111" s="670">
        <f t="shared" ref="R111:R114" si="204">$G111*T111</f>
        <v>0</v>
      </c>
      <c r="S111" s="343">
        <f t="shared" ref="S111:S114" si="205">Q111+R111</f>
        <v>0</v>
      </c>
      <c r="T111" s="309">
        <v>0</v>
      </c>
      <c r="U111" s="342">
        <f t="shared" ref="U111:U114" si="206">$F111*X111</f>
        <v>0</v>
      </c>
      <c r="V111" s="670">
        <f t="shared" ref="V111:V114" si="207">$G111*X111</f>
        <v>0</v>
      </c>
      <c r="W111" s="343">
        <f t="shared" ref="W111:W114" si="208">U111+V111</f>
        <v>0</v>
      </c>
      <c r="X111" s="309">
        <v>0</v>
      </c>
      <c r="Y111" s="342">
        <f t="shared" ref="Y111:Y114" si="209">$F111*AB111</f>
        <v>0</v>
      </c>
      <c r="Z111" s="670">
        <f t="shared" ref="Z111:Z114" si="210">$G111*AB111</f>
        <v>0</v>
      </c>
      <c r="AA111" s="343">
        <f t="shared" ref="AA111:AA114" si="211">Y111+Z111</f>
        <v>0</v>
      </c>
      <c r="AB111" s="309"/>
      <c r="AC111" s="462">
        <f t="shared" si="181"/>
        <v>40000</v>
      </c>
      <c r="AD111" s="462">
        <f t="shared" si="181"/>
        <v>0</v>
      </c>
      <c r="AE111" s="462">
        <f t="shared" si="180"/>
        <v>40000</v>
      </c>
      <c r="AF111" s="463" t="str">
        <f t="shared" si="178"/>
        <v>OK</v>
      </c>
      <c r="AG111" s="464">
        <f>AB111+X111+T111+P111+L111</f>
        <v>1</v>
      </c>
      <c r="AH111" s="462"/>
      <c r="AI111" s="291"/>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row>
    <row r="112" spans="1:505" s="6" customFormat="1" ht="41.45" customHeight="1">
      <c r="A112" s="91" t="s">
        <v>384</v>
      </c>
      <c r="B112" s="86" t="str">
        <f>VLOOKUP(A112,'[3]Matriz de Aquisições'!D:E,2,FALSE)</f>
        <v>Mapeamento do processo de concessão e controle do gasto tributário na sua totalidade (incluindo a SEDES e outros órgãos)</v>
      </c>
      <c r="C112" s="260"/>
      <c r="D112" s="270">
        <f>VLOOKUP($A112,'Matriz de Aquisições'!$D:$M,9,FALSE)</f>
        <v>43707</v>
      </c>
      <c r="E112" s="271">
        <f>VLOOKUP($A112,'Matriz de Aquisições'!$D:$M,10,FALSE)</f>
        <v>0</v>
      </c>
      <c r="F112" s="327">
        <f>VLOOKUP($A112,'Matriz de Aquisições'!$D:$G,4,FALSE)*VLOOKUP('PEP Av. Fin.'!$A112,'Matriz de Aquisições'!$D:$H,5,FALSE)</f>
        <v>107142.86</v>
      </c>
      <c r="G112" s="667">
        <f>VLOOKUP($A112,'Matriz de Aquisições'!$D:$G,4,FALSE)*VLOOKUP('PEP Av. Fin.'!$A112,'Matriz de Aquisições'!$D:$I,6,FALSE)</f>
        <v>0</v>
      </c>
      <c r="H112" s="328">
        <f t="shared" si="196"/>
        <v>107142.86</v>
      </c>
      <c r="I112" s="87">
        <f t="shared" si="197"/>
        <v>42857.144</v>
      </c>
      <c r="J112" s="668">
        <f t="shared" si="198"/>
        <v>0</v>
      </c>
      <c r="K112" s="669">
        <f t="shared" si="199"/>
        <v>42857.144</v>
      </c>
      <c r="L112" s="309">
        <v>0.4</v>
      </c>
      <c r="M112" s="342">
        <f t="shared" si="200"/>
        <v>64285.716</v>
      </c>
      <c r="N112" s="670">
        <f t="shared" si="201"/>
        <v>0</v>
      </c>
      <c r="O112" s="343">
        <f t="shared" si="202"/>
        <v>64285.716</v>
      </c>
      <c r="P112" s="675">
        <v>0.6</v>
      </c>
      <c r="Q112" s="342">
        <f t="shared" si="203"/>
        <v>0</v>
      </c>
      <c r="R112" s="670">
        <f t="shared" si="204"/>
        <v>0</v>
      </c>
      <c r="S112" s="343">
        <f t="shared" si="205"/>
        <v>0</v>
      </c>
      <c r="T112" s="309"/>
      <c r="U112" s="342">
        <f t="shared" si="206"/>
        <v>0</v>
      </c>
      <c r="V112" s="670">
        <f t="shared" si="207"/>
        <v>0</v>
      </c>
      <c r="W112" s="343">
        <f t="shared" si="208"/>
        <v>0</v>
      </c>
      <c r="X112" s="309"/>
      <c r="Y112" s="342">
        <f t="shared" si="209"/>
        <v>0</v>
      </c>
      <c r="Z112" s="670">
        <f t="shared" si="210"/>
        <v>0</v>
      </c>
      <c r="AA112" s="343">
        <f t="shared" si="211"/>
        <v>0</v>
      </c>
      <c r="AB112" s="309"/>
      <c r="AC112" s="462">
        <f t="shared" si="181"/>
        <v>107142.86</v>
      </c>
      <c r="AD112" s="462">
        <f t="shared" si="181"/>
        <v>0</v>
      </c>
      <c r="AE112" s="462">
        <f t="shared" si="180"/>
        <v>107142.86</v>
      </c>
      <c r="AF112" s="463" t="str">
        <f t="shared" si="178"/>
        <v>OK</v>
      </c>
      <c r="AG112" s="464">
        <f>AB112+X112+T112+P112+L112</f>
        <v>1</v>
      </c>
      <c r="AH112" s="462"/>
      <c r="AI112" s="291"/>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row>
    <row r="113" spans="1:505" s="6" customFormat="1" ht="41.45" customHeight="1">
      <c r="A113" s="91" t="s">
        <v>385</v>
      </c>
      <c r="B113" s="86" t="str">
        <f>VLOOKUP(A113,'[3]Matriz de Aquisições'!D:E,2,FALSE)</f>
        <v>Visita técnica</v>
      </c>
      <c r="C113" s="260"/>
      <c r="D113" s="270">
        <f>VLOOKUP($A113,'Matriz de Aquisições'!$D:$M,9,FALSE)</f>
        <v>90</v>
      </c>
      <c r="E113" s="271">
        <f>VLOOKUP($A113,'Matriz de Aquisições'!$D:$M,10,FALSE)</f>
        <v>0</v>
      </c>
      <c r="F113" s="327">
        <f>VLOOKUP($A113,'Matriz de Aquisições'!$D:$G,4,FALSE)*VLOOKUP('PEP Av. Fin.'!$A113,'Matriz de Aquisições'!$D:$H,5,FALSE)</f>
        <v>7714.29</v>
      </c>
      <c r="G113" s="667">
        <f>VLOOKUP($A113,'Matriz de Aquisições'!$D:$G,4,FALSE)*VLOOKUP('PEP Av. Fin.'!$A113,'Matriz de Aquisições'!$D:$I,6,FALSE)</f>
        <v>0</v>
      </c>
      <c r="H113" s="328">
        <f t="shared" si="196"/>
        <v>7714.29</v>
      </c>
      <c r="I113" s="87">
        <f t="shared" si="197"/>
        <v>2545.7157000000002</v>
      </c>
      <c r="J113" s="668">
        <f t="shared" si="198"/>
        <v>0</v>
      </c>
      <c r="K113" s="669">
        <f t="shared" si="199"/>
        <v>2545.7157000000002</v>
      </c>
      <c r="L113" s="309">
        <v>0.33</v>
      </c>
      <c r="M113" s="342">
        <f t="shared" si="200"/>
        <v>2082.8583000000003</v>
      </c>
      <c r="N113" s="670">
        <f t="shared" si="201"/>
        <v>0</v>
      </c>
      <c r="O113" s="343">
        <f t="shared" si="202"/>
        <v>2082.8583000000003</v>
      </c>
      <c r="P113" s="675">
        <v>0.27</v>
      </c>
      <c r="Q113" s="342">
        <f t="shared" si="203"/>
        <v>1928.5725</v>
      </c>
      <c r="R113" s="670">
        <f t="shared" si="204"/>
        <v>0</v>
      </c>
      <c r="S113" s="343">
        <f t="shared" si="205"/>
        <v>1928.5725</v>
      </c>
      <c r="T113" s="309">
        <v>0.25</v>
      </c>
      <c r="U113" s="342">
        <f t="shared" si="206"/>
        <v>1157.1434999999999</v>
      </c>
      <c r="V113" s="670">
        <f t="shared" si="207"/>
        <v>0</v>
      </c>
      <c r="W113" s="343">
        <f t="shared" si="208"/>
        <v>1157.1434999999999</v>
      </c>
      <c r="X113" s="309">
        <v>0.15</v>
      </c>
      <c r="Y113" s="342">
        <f t="shared" si="209"/>
        <v>0</v>
      </c>
      <c r="Z113" s="670">
        <f t="shared" si="210"/>
        <v>0</v>
      </c>
      <c r="AA113" s="343">
        <f t="shared" si="211"/>
        <v>0</v>
      </c>
      <c r="AB113" s="309"/>
      <c r="AC113" s="462">
        <f t="shared" ref="AC113:AE210" si="212">I113+M113+Q113+U113+Y113</f>
        <v>7714.2900000000009</v>
      </c>
      <c r="AD113" s="462">
        <f t="shared" si="212"/>
        <v>0</v>
      </c>
      <c r="AE113" s="462">
        <f t="shared" si="180"/>
        <v>7714.2900000000009</v>
      </c>
      <c r="AF113" s="463" t="str">
        <f t="shared" si="178"/>
        <v>OK</v>
      </c>
      <c r="AG113" s="464">
        <f t="shared" ref="AG113:AG211" si="213">AB113+X113+T113+P113+L113</f>
        <v>1</v>
      </c>
      <c r="AH113" s="462"/>
      <c r="AI113" s="291"/>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row>
    <row r="114" spans="1:505" s="6" customFormat="1" ht="41.45" customHeight="1">
      <c r="A114" s="91" t="s">
        <v>386</v>
      </c>
      <c r="B114" s="86" t="str">
        <f>VLOOKUP(A114,'[3]Matriz de Aquisições'!D:E,2,FALSE)</f>
        <v>Capacitação em legislação, benefícios e gastos tributários</v>
      </c>
      <c r="C114" s="260"/>
      <c r="D114" s="270">
        <f>VLOOKUP($A114,'Matriz de Aquisições'!$D:$M,9,FALSE)</f>
        <v>43707</v>
      </c>
      <c r="E114" s="271">
        <f>VLOOKUP($A114,'Matriz de Aquisições'!$D:$M,10,FALSE)</f>
        <v>0</v>
      </c>
      <c r="F114" s="327">
        <f>VLOOKUP($A114,'Matriz de Aquisições'!$D:$G,4,FALSE)*VLOOKUP('PEP Av. Fin.'!$A114,'Matriz de Aquisições'!$D:$H,5,FALSE)</f>
        <v>18714.29</v>
      </c>
      <c r="G114" s="667">
        <f>VLOOKUP($A114,'Matriz de Aquisições'!$D:$G,4,FALSE)*VLOOKUP('PEP Av. Fin.'!$A114,'Matriz de Aquisições'!$D:$I,6,FALSE)</f>
        <v>0</v>
      </c>
      <c r="H114" s="328">
        <f t="shared" si="196"/>
        <v>18714.29</v>
      </c>
      <c r="I114" s="87">
        <f t="shared" si="197"/>
        <v>9357.1450000000004</v>
      </c>
      <c r="J114" s="668">
        <f t="shared" si="198"/>
        <v>0</v>
      </c>
      <c r="K114" s="669">
        <f t="shared" si="199"/>
        <v>9357.1450000000004</v>
      </c>
      <c r="L114" s="309">
        <v>0.5</v>
      </c>
      <c r="M114" s="342">
        <f t="shared" si="200"/>
        <v>9357.1450000000004</v>
      </c>
      <c r="N114" s="670">
        <f t="shared" si="201"/>
        <v>0</v>
      </c>
      <c r="O114" s="343">
        <f t="shared" si="202"/>
        <v>9357.1450000000004</v>
      </c>
      <c r="P114" s="675">
        <v>0.5</v>
      </c>
      <c r="Q114" s="342">
        <f t="shared" si="203"/>
        <v>0</v>
      </c>
      <c r="R114" s="670">
        <f t="shared" si="204"/>
        <v>0</v>
      </c>
      <c r="S114" s="343">
        <f t="shared" si="205"/>
        <v>0</v>
      </c>
      <c r="T114" s="309">
        <v>0</v>
      </c>
      <c r="U114" s="342">
        <f t="shared" si="206"/>
        <v>0</v>
      </c>
      <c r="V114" s="670">
        <f t="shared" si="207"/>
        <v>0</v>
      </c>
      <c r="W114" s="343">
        <f t="shared" si="208"/>
        <v>0</v>
      </c>
      <c r="X114" s="309">
        <v>0</v>
      </c>
      <c r="Y114" s="342">
        <f t="shared" si="209"/>
        <v>0</v>
      </c>
      <c r="Z114" s="670">
        <f t="shared" si="210"/>
        <v>0</v>
      </c>
      <c r="AA114" s="343">
        <f t="shared" si="211"/>
        <v>0</v>
      </c>
      <c r="AB114" s="309"/>
      <c r="AC114" s="462">
        <f t="shared" si="212"/>
        <v>18714.29</v>
      </c>
      <c r="AD114" s="462">
        <f t="shared" si="212"/>
        <v>0</v>
      </c>
      <c r="AE114" s="462">
        <f t="shared" si="180"/>
        <v>18714.29</v>
      </c>
      <c r="AF114" s="463" t="str">
        <f t="shared" si="178"/>
        <v>OK</v>
      </c>
      <c r="AG114" s="464">
        <f t="shared" si="213"/>
        <v>1</v>
      </c>
      <c r="AH114" s="462"/>
      <c r="AI114" s="291"/>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row>
    <row r="115" spans="1:505" s="6" customFormat="1" ht="41.45" customHeight="1" collapsed="1">
      <c r="A115" s="89" t="str">
        <f>LEFT(B115,5)</f>
        <v>2.1.2</v>
      </c>
      <c r="B115" s="82" t="str">
        <f>'[3]Avanço físico'!A73</f>
        <v>2.1.2 Sistema informatizado de Gestão de benefícios e incentivos fiscais</v>
      </c>
      <c r="C115" s="257"/>
      <c r="D115" s="268">
        <f>MIN(D116)</f>
        <v>43587</v>
      </c>
      <c r="E115" s="269">
        <f>MAX(E116)</f>
        <v>0</v>
      </c>
      <c r="F115" s="326">
        <f>SUM(F116)</f>
        <v>285714.28999999998</v>
      </c>
      <c r="G115" s="664">
        <f>SUM(G116)</f>
        <v>0</v>
      </c>
      <c r="H115" s="665">
        <f>F115+G115</f>
        <v>285714.28999999998</v>
      </c>
      <c r="I115" s="326">
        <f>SUM(I116)</f>
        <v>28571.429</v>
      </c>
      <c r="J115" s="664">
        <f>SUM(J116)</f>
        <v>0</v>
      </c>
      <c r="K115" s="665">
        <f>I115+J115</f>
        <v>28571.429</v>
      </c>
      <c r="L115" s="307">
        <f>K115/$H115</f>
        <v>0.1</v>
      </c>
      <c r="M115" s="326">
        <f>SUM(M116)</f>
        <v>57142.858</v>
      </c>
      <c r="N115" s="664">
        <f>SUM(N116)</f>
        <v>0</v>
      </c>
      <c r="O115" s="665">
        <f>M115+N115</f>
        <v>57142.858</v>
      </c>
      <c r="P115" s="666">
        <f>O115/$H115</f>
        <v>0.2</v>
      </c>
      <c r="Q115" s="326">
        <f>SUM(Q116)</f>
        <v>114285.716</v>
      </c>
      <c r="R115" s="664">
        <f>SUM(R116)</f>
        <v>0</v>
      </c>
      <c r="S115" s="665">
        <f>Q115+R115</f>
        <v>114285.716</v>
      </c>
      <c r="T115" s="307">
        <f>S115/$H115</f>
        <v>0.4</v>
      </c>
      <c r="U115" s="326">
        <f>SUM(U116)</f>
        <v>85714.286999999997</v>
      </c>
      <c r="V115" s="664">
        <f>SUM(V116)</f>
        <v>0</v>
      </c>
      <c r="W115" s="665">
        <f>U115+V115</f>
        <v>85714.286999999997</v>
      </c>
      <c r="X115" s="307">
        <f>W115/$H115</f>
        <v>0.3</v>
      </c>
      <c r="Y115" s="326">
        <f>SUM(Y116)</f>
        <v>0</v>
      </c>
      <c r="Z115" s="664">
        <f>SUM(Z116)</f>
        <v>0</v>
      </c>
      <c r="AA115" s="665">
        <f>Y115+Z115</f>
        <v>0</v>
      </c>
      <c r="AB115" s="307">
        <f>AA115/$H115</f>
        <v>0</v>
      </c>
      <c r="AC115" s="462">
        <f t="shared" si="212"/>
        <v>285714.28999999998</v>
      </c>
      <c r="AD115" s="462">
        <f t="shared" si="212"/>
        <v>0</v>
      </c>
      <c r="AE115" s="462">
        <f t="shared" si="180"/>
        <v>285714.28999999998</v>
      </c>
      <c r="AF115" s="463" t="str">
        <f t="shared" si="178"/>
        <v>OK</v>
      </c>
      <c r="AG115" s="464">
        <f t="shared" si="213"/>
        <v>0.99999999999999989</v>
      </c>
      <c r="AH115" s="462"/>
      <c r="AI115" s="291"/>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row>
    <row r="116" spans="1:505" s="6" customFormat="1" ht="41.45" customHeight="1">
      <c r="A116" s="91" t="s">
        <v>387</v>
      </c>
      <c r="B116" s="86" t="str">
        <f>VLOOKUP(A116,'[3]Matriz de Aquisições'!D:E,2,FALSE)</f>
        <v>Sistema informatizado de Gestão de benefícios e incentivos fiscais, com apuração de impactos dos benefícios do ICMS, IPVA e ITCMD.</v>
      </c>
      <c r="C116" s="260"/>
      <c r="D116" s="270">
        <f>VLOOKUP($A116,'Matriz de Aquisições'!$D:$M,9,FALSE)</f>
        <v>43587</v>
      </c>
      <c r="E116" s="271">
        <f>VLOOKUP($A116,'Matriz de Aquisições'!$D:$M,10,FALSE)</f>
        <v>0</v>
      </c>
      <c r="F116" s="327">
        <f>VLOOKUP($A116,'Matriz de Aquisições'!$D:$G,4,FALSE)*VLOOKUP('PEP Av. Fin.'!$A116,'Matriz de Aquisições'!$D:$H,5,FALSE)</f>
        <v>285714.28999999998</v>
      </c>
      <c r="G116" s="667">
        <f>VLOOKUP($A116,'Matriz de Aquisições'!$D:$G,4,FALSE)*VLOOKUP('PEP Av. Fin.'!$A116,'Matriz de Aquisições'!$D:$I,6,FALSE)</f>
        <v>0</v>
      </c>
      <c r="H116" s="328">
        <f t="shared" ref="H116" si="214">F116+G116</f>
        <v>285714.28999999998</v>
      </c>
      <c r="I116" s="87">
        <f>F116*L116</f>
        <v>28571.429</v>
      </c>
      <c r="J116" s="668">
        <f>G116*L116</f>
        <v>0</v>
      </c>
      <c r="K116" s="669">
        <f>I116+J116</f>
        <v>28571.429</v>
      </c>
      <c r="L116" s="309">
        <v>0.1</v>
      </c>
      <c r="M116" s="342">
        <f t="shared" ref="M116" si="215">$F116*P116</f>
        <v>57142.858</v>
      </c>
      <c r="N116" s="670">
        <f t="shared" ref="N116" si="216">$G116*P116</f>
        <v>0</v>
      </c>
      <c r="O116" s="343">
        <f t="shared" ref="O116" si="217">M116+N116</f>
        <v>57142.858</v>
      </c>
      <c r="P116" s="675">
        <v>0.2</v>
      </c>
      <c r="Q116" s="342">
        <f t="shared" ref="Q116" si="218">$F116*T116</f>
        <v>114285.716</v>
      </c>
      <c r="R116" s="670">
        <f t="shared" ref="R116" si="219">$G116*T116</f>
        <v>0</v>
      </c>
      <c r="S116" s="343">
        <f t="shared" ref="S116" si="220">Q116+R116</f>
        <v>114285.716</v>
      </c>
      <c r="T116" s="309">
        <v>0.4</v>
      </c>
      <c r="U116" s="342">
        <f t="shared" ref="U116" si="221">$F116*X116</f>
        <v>85714.286999999997</v>
      </c>
      <c r="V116" s="670">
        <f t="shared" ref="V116" si="222">$G116*X116</f>
        <v>0</v>
      </c>
      <c r="W116" s="343">
        <f t="shared" ref="W116" si="223">U116+V116</f>
        <v>85714.286999999997</v>
      </c>
      <c r="X116" s="309">
        <v>0.3</v>
      </c>
      <c r="Y116" s="342">
        <f t="shared" ref="Y116" si="224">$F116*AB116</f>
        <v>0</v>
      </c>
      <c r="Z116" s="670">
        <f t="shared" ref="Z116" si="225">$G116*AB116</f>
        <v>0</v>
      </c>
      <c r="AA116" s="343">
        <f t="shared" ref="AA116" si="226">Y116+Z116</f>
        <v>0</v>
      </c>
      <c r="AB116" s="309"/>
      <c r="AC116" s="462">
        <f t="shared" si="212"/>
        <v>285714.28999999998</v>
      </c>
      <c r="AD116" s="462">
        <f t="shared" si="212"/>
        <v>0</v>
      </c>
      <c r="AE116" s="462">
        <f t="shared" si="180"/>
        <v>285714.28999999998</v>
      </c>
      <c r="AF116" s="463" t="str">
        <f t="shared" si="178"/>
        <v>OK</v>
      </c>
      <c r="AG116" s="464">
        <f t="shared" si="213"/>
        <v>0.99999999999999989</v>
      </c>
      <c r="AH116" s="462"/>
      <c r="AI116" s="291"/>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row>
    <row r="117" spans="1:505" s="6" customFormat="1" ht="41.45" customHeight="1" collapsed="1">
      <c r="A117" s="89" t="str">
        <f>LEFT(B117,5)</f>
        <v>2.1.3</v>
      </c>
      <c r="B117" s="82" t="str">
        <f>'[3]Avanço físico'!A74</f>
        <v>2.1.3 Definição de metodologia de estimativa do GAP fiscal;</v>
      </c>
      <c r="C117" s="257"/>
      <c r="D117" s="268">
        <f>MIN(D118)</f>
        <v>44318</v>
      </c>
      <c r="E117" s="269">
        <f>MAX(E118)</f>
        <v>0</v>
      </c>
      <c r="F117" s="326">
        <f>SUM(F118)</f>
        <v>107142.86</v>
      </c>
      <c r="G117" s="664">
        <f>SUM(G118)</f>
        <v>0</v>
      </c>
      <c r="H117" s="665">
        <f>F117+G117</f>
        <v>107142.86</v>
      </c>
      <c r="I117" s="326">
        <f>SUM(I118)</f>
        <v>0</v>
      </c>
      <c r="J117" s="664">
        <f>SUM(J118)</f>
        <v>0</v>
      </c>
      <c r="K117" s="665">
        <f>I117+J117</f>
        <v>0</v>
      </c>
      <c r="L117" s="307">
        <f>K117/$H117</f>
        <v>0</v>
      </c>
      <c r="M117" s="326">
        <f>SUM(M118)</f>
        <v>0</v>
      </c>
      <c r="N117" s="664">
        <f>SUM(N118)</f>
        <v>0</v>
      </c>
      <c r="O117" s="665">
        <f>M117+N117</f>
        <v>0</v>
      </c>
      <c r="P117" s="666">
        <f>O117/$H117</f>
        <v>0</v>
      </c>
      <c r="Q117" s="326">
        <f>SUM(Q118)</f>
        <v>42857.144</v>
      </c>
      <c r="R117" s="664">
        <f>SUM(R118)</f>
        <v>0</v>
      </c>
      <c r="S117" s="665">
        <f>Q117+R117</f>
        <v>42857.144</v>
      </c>
      <c r="T117" s="307">
        <f>S117/$H117</f>
        <v>0.4</v>
      </c>
      <c r="U117" s="326">
        <f>SUM(U118)</f>
        <v>64285.716</v>
      </c>
      <c r="V117" s="664">
        <f>SUM(V118)</f>
        <v>0</v>
      </c>
      <c r="W117" s="665">
        <f>U117+V117</f>
        <v>64285.716</v>
      </c>
      <c r="X117" s="307">
        <f>W117/$H117</f>
        <v>0.6</v>
      </c>
      <c r="Y117" s="326">
        <f>SUM(Y118)</f>
        <v>0</v>
      </c>
      <c r="Z117" s="664">
        <f>SUM(Z118)</f>
        <v>0</v>
      </c>
      <c r="AA117" s="665">
        <f>Y117+Z117</f>
        <v>0</v>
      </c>
      <c r="AB117" s="307">
        <f>AA117/$H117</f>
        <v>0</v>
      </c>
      <c r="AC117" s="462">
        <f t="shared" si="212"/>
        <v>107142.86</v>
      </c>
      <c r="AD117" s="462">
        <f t="shared" si="212"/>
        <v>0</v>
      </c>
      <c r="AE117" s="462">
        <f t="shared" si="180"/>
        <v>107142.86</v>
      </c>
      <c r="AF117" s="463" t="str">
        <f t="shared" si="178"/>
        <v>OK</v>
      </c>
      <c r="AG117" s="464">
        <f t="shared" si="213"/>
        <v>1</v>
      </c>
      <c r="AH117" s="462"/>
      <c r="AI117" s="291"/>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row>
    <row r="118" spans="1:505" s="6" customFormat="1" ht="41.45" customHeight="1" thickBot="1">
      <c r="A118" s="91" t="s">
        <v>388</v>
      </c>
      <c r="B118" s="86" t="str">
        <f>VLOOKUP(A118,'[3]Matriz de Aquisições'!D:E,2,FALSE)</f>
        <v>Definição de metodologia de estimativa do GAP fiscal</v>
      </c>
      <c r="C118" s="260"/>
      <c r="D118" s="270">
        <f>VLOOKUP($A118,'Matriz de Aquisições'!$D:$M,9,FALSE)</f>
        <v>44318</v>
      </c>
      <c r="E118" s="271">
        <f>VLOOKUP($A118,'Matriz de Aquisições'!$D:$M,10,FALSE)</f>
        <v>0</v>
      </c>
      <c r="F118" s="327">
        <f>VLOOKUP($A118,'Matriz de Aquisições'!$D:$G,4,FALSE)*VLOOKUP('PEP Av. Fin.'!$A118,'Matriz de Aquisições'!$D:$H,5,FALSE)</f>
        <v>107142.86</v>
      </c>
      <c r="G118" s="667">
        <f>VLOOKUP($A118,'Matriz de Aquisições'!$D:$G,4,FALSE)*VLOOKUP('PEP Av. Fin.'!$A118,'Matriz de Aquisições'!$D:$I,6,FALSE)</f>
        <v>0</v>
      </c>
      <c r="H118" s="328">
        <f t="shared" ref="H118" si="227">F118+G118</f>
        <v>107142.86</v>
      </c>
      <c r="I118" s="87">
        <f>F118*L118</f>
        <v>0</v>
      </c>
      <c r="J118" s="668">
        <f>G118*L118</f>
        <v>0</v>
      </c>
      <c r="K118" s="669">
        <f>I118+J118</f>
        <v>0</v>
      </c>
      <c r="L118" s="309">
        <v>0</v>
      </c>
      <c r="M118" s="342">
        <f t="shared" ref="M118" si="228">$F118*P118</f>
        <v>0</v>
      </c>
      <c r="N118" s="670">
        <f t="shared" ref="N118" si="229">$G118*P118</f>
        <v>0</v>
      </c>
      <c r="O118" s="343">
        <f t="shared" ref="O118" si="230">M118+N118</f>
        <v>0</v>
      </c>
      <c r="P118" s="675"/>
      <c r="Q118" s="342">
        <f t="shared" ref="Q118" si="231">$F118*T118</f>
        <v>42857.144</v>
      </c>
      <c r="R118" s="670">
        <f t="shared" ref="R118" si="232">$G118*T118</f>
        <v>0</v>
      </c>
      <c r="S118" s="343">
        <f t="shared" ref="S118" si="233">Q118+R118</f>
        <v>42857.144</v>
      </c>
      <c r="T118" s="309">
        <v>0.4</v>
      </c>
      <c r="U118" s="342">
        <f t="shared" ref="U118" si="234">$F118*X118</f>
        <v>64285.716</v>
      </c>
      <c r="V118" s="670">
        <f t="shared" ref="V118" si="235">$G118*X118</f>
        <v>0</v>
      </c>
      <c r="W118" s="343">
        <f t="shared" ref="W118" si="236">U118+V118</f>
        <v>64285.716</v>
      </c>
      <c r="X118" s="309">
        <v>0.6</v>
      </c>
      <c r="Y118" s="342">
        <f t="shared" ref="Y118" si="237">$F118*AB118</f>
        <v>0</v>
      </c>
      <c r="Z118" s="670">
        <f t="shared" ref="Z118" si="238">$G118*AB118</f>
        <v>0</v>
      </c>
      <c r="AA118" s="343">
        <f t="shared" ref="AA118" si="239">Y118+Z118</f>
        <v>0</v>
      </c>
      <c r="AB118" s="309"/>
      <c r="AC118" s="462">
        <f t="shared" si="212"/>
        <v>107142.86</v>
      </c>
      <c r="AD118" s="462">
        <f t="shared" si="212"/>
        <v>0</v>
      </c>
      <c r="AE118" s="462">
        <f t="shared" si="180"/>
        <v>107142.86</v>
      </c>
      <c r="AF118" s="463" t="str">
        <f t="shared" si="178"/>
        <v>OK</v>
      </c>
      <c r="AG118" s="464">
        <f t="shared" si="213"/>
        <v>1</v>
      </c>
      <c r="AH118" s="462"/>
      <c r="AI118" s="291"/>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row>
    <row r="119" spans="1:505" s="6" customFormat="1" ht="41.45" customHeight="1" collapsed="1">
      <c r="A119" s="88" t="str">
        <f t="shared" si="52"/>
        <v>2.2</v>
      </c>
      <c r="B119" s="84" t="str">
        <f>'[3]Avanço físico'!A75</f>
        <v>2.2   Modelo de fiscalización implantado</v>
      </c>
      <c r="C119" s="259"/>
      <c r="D119" s="266">
        <f>MIN(D120,D124)</f>
        <v>43587</v>
      </c>
      <c r="E119" s="267">
        <f>MAX(E120,E124)</f>
        <v>0</v>
      </c>
      <c r="F119" s="330">
        <f t="shared" ref="F119:K119" si="240">F120+F124+F128+F132</f>
        <v>5835172.5420782464</v>
      </c>
      <c r="G119" s="661">
        <f t="shared" si="240"/>
        <v>862256.04792175326</v>
      </c>
      <c r="H119" s="662">
        <f t="shared" si="240"/>
        <v>6697428.5899999999</v>
      </c>
      <c r="I119" s="330">
        <f t="shared" si="240"/>
        <v>2576868.5215049181</v>
      </c>
      <c r="J119" s="661">
        <f t="shared" si="240"/>
        <v>225531.48449508174</v>
      </c>
      <c r="K119" s="662">
        <f t="shared" si="240"/>
        <v>2802400.0060000001</v>
      </c>
      <c r="L119" s="306">
        <f>K119/$H119</f>
        <v>0.41842924763457612</v>
      </c>
      <c r="M119" s="330">
        <f>M120+M124+M128+M132</f>
        <v>697255.56836269435</v>
      </c>
      <c r="N119" s="661">
        <f>N120+N124+N128+N132</f>
        <v>437773.00563730556</v>
      </c>
      <c r="O119" s="662">
        <f>O120+O124+O128+O132</f>
        <v>1135028.574</v>
      </c>
      <c r="P119" s="674">
        <f>O119/$H119</f>
        <v>0.16947229205171713</v>
      </c>
      <c r="Q119" s="330">
        <f>Q120+Q124+Q128+Q132</f>
        <v>1343905.594210634</v>
      </c>
      <c r="R119" s="661">
        <f>R120+R124+R128+R132</f>
        <v>198951.55778936594</v>
      </c>
      <c r="S119" s="662">
        <f>S120+S124+S128+S132</f>
        <v>1542857.1519999998</v>
      </c>
      <c r="T119" s="306">
        <f>S119/$H119</f>
        <v>0.23036559946359947</v>
      </c>
      <c r="U119" s="330">
        <f>U120+U124+U128+U132</f>
        <v>1217142.858</v>
      </c>
      <c r="V119" s="661">
        <f>V120+V124+V128+V132</f>
        <v>0</v>
      </c>
      <c r="W119" s="662">
        <f>W120+W124+W128+W132</f>
        <v>1217142.858</v>
      </c>
      <c r="X119" s="306">
        <f>W119/$H119</f>
        <v>0.18173286085010726</v>
      </c>
      <c r="Y119" s="330">
        <f>Y120+Y124+Y128+Y132</f>
        <v>0</v>
      </c>
      <c r="Z119" s="661">
        <f>Z120+Z124+Z128+Z132</f>
        <v>0</v>
      </c>
      <c r="AA119" s="662">
        <f>AA120+AA124+AA128+AA132</f>
        <v>0</v>
      </c>
      <c r="AB119" s="306">
        <f>AA119/$H119</f>
        <v>0</v>
      </c>
      <c r="AC119" s="462">
        <f t="shared" si="212"/>
        <v>5835172.5420782464</v>
      </c>
      <c r="AD119" s="462">
        <f t="shared" si="212"/>
        <v>862256.04792175326</v>
      </c>
      <c r="AE119" s="462">
        <f t="shared" si="180"/>
        <v>6697428.5899999999</v>
      </c>
      <c r="AF119" s="463" t="str">
        <f t="shared" si="178"/>
        <v>OK</v>
      </c>
      <c r="AG119" s="464">
        <f t="shared" si="213"/>
        <v>1</v>
      </c>
      <c r="AH119" s="462"/>
      <c r="AI119" s="291"/>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row>
    <row r="120" spans="1:505" s="6" customFormat="1" ht="41.45" customHeight="1">
      <c r="A120" s="89" t="str">
        <f t="shared" ref="A120:A151" si="241">LEFT(B120,5)</f>
        <v>2.2.1</v>
      </c>
      <c r="B120" s="82" t="str">
        <f>'[3]Avanço físico'!A76</f>
        <v>2.2.1  Institucionalização do planejamento da ação  fiscal, com definição de metas e indicadores.</v>
      </c>
      <c r="C120" s="257"/>
      <c r="D120" s="268">
        <f>MIN(D121:D123)</f>
        <v>43587</v>
      </c>
      <c r="E120" s="269">
        <f>MAX(E121:E123)</f>
        <v>0</v>
      </c>
      <c r="F120" s="326">
        <f>SUM(F121:F123)</f>
        <v>610218.49765697843</v>
      </c>
      <c r="G120" s="664">
        <f>SUM(G121:G123)</f>
        <v>464352.93234302138</v>
      </c>
      <c r="H120" s="665">
        <f>F120+G120</f>
        <v>1074571.4299999997</v>
      </c>
      <c r="I120" s="326">
        <f>SUM(I121:I123)</f>
        <v>244087.3990627914</v>
      </c>
      <c r="J120" s="664">
        <f>SUM(J121:J123)</f>
        <v>185741.17293720855</v>
      </c>
      <c r="K120" s="665">
        <f>I120+J120</f>
        <v>429828.57199999993</v>
      </c>
      <c r="L120" s="307">
        <f>K120/$H120</f>
        <v>0.4</v>
      </c>
      <c r="M120" s="326">
        <f>SUM(M121:M123)</f>
        <v>366131.09859418712</v>
      </c>
      <c r="N120" s="664">
        <f>SUM(N121:N123)</f>
        <v>278611.75940581283</v>
      </c>
      <c r="O120" s="665">
        <f>M120+N120</f>
        <v>644742.85800000001</v>
      </c>
      <c r="P120" s="666">
        <f>O120/$H120</f>
        <v>0.6000000000000002</v>
      </c>
      <c r="Q120" s="326">
        <f>SUM(Q121:Q123)</f>
        <v>0</v>
      </c>
      <c r="R120" s="664">
        <f>SUM(R121:R123)</f>
        <v>0</v>
      </c>
      <c r="S120" s="665">
        <f>Q120+R120</f>
        <v>0</v>
      </c>
      <c r="T120" s="307">
        <f>S120/$H120</f>
        <v>0</v>
      </c>
      <c r="U120" s="326">
        <f>SUM(U121:U123)</f>
        <v>0</v>
      </c>
      <c r="V120" s="664">
        <f>SUM(V121:V123)</f>
        <v>0</v>
      </c>
      <c r="W120" s="665">
        <f>U120+V120</f>
        <v>0</v>
      </c>
      <c r="X120" s="307">
        <f>W120/$H120</f>
        <v>0</v>
      </c>
      <c r="Y120" s="326">
        <f>SUM(Y121:Y123)</f>
        <v>0</v>
      </c>
      <c r="Z120" s="664">
        <f>SUM(Z121:Z123)</f>
        <v>0</v>
      </c>
      <c r="AA120" s="665">
        <f>Y120+Z120</f>
        <v>0</v>
      </c>
      <c r="AB120" s="307">
        <f>AA120/$H120</f>
        <v>0</v>
      </c>
      <c r="AC120" s="462">
        <f t="shared" si="212"/>
        <v>610218.49765697855</v>
      </c>
      <c r="AD120" s="462">
        <f t="shared" si="212"/>
        <v>464352.93234302138</v>
      </c>
      <c r="AE120" s="462">
        <f t="shared" si="180"/>
        <v>1074571.43</v>
      </c>
      <c r="AF120" s="463" t="str">
        <f t="shared" si="178"/>
        <v>OK</v>
      </c>
      <c r="AG120" s="464">
        <f t="shared" si="213"/>
        <v>1.0000000000000002</v>
      </c>
      <c r="AH120" s="462"/>
      <c r="AI120" s="291"/>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row>
    <row r="121" spans="1:505" s="6" customFormat="1" ht="41.45" customHeight="1">
      <c r="A121" s="91" t="s">
        <v>389</v>
      </c>
      <c r="B121" s="86" t="str">
        <f>VLOOKUP(A121,'[3]Matriz de Aquisições'!D:E,2,FALSE)</f>
        <v>Sistema informatizado de controle e avaliação do planejamento e da ação fiscal</v>
      </c>
      <c r="C121" s="260"/>
      <c r="D121" s="270">
        <f>VLOOKUP($A121,'Matriz de Aquisições'!$D:$M,9,FALSE)</f>
        <v>43707</v>
      </c>
      <c r="E121" s="271">
        <f>VLOOKUP($A121,'Matriz de Aquisições'!$D:$M,10,FALSE)</f>
        <v>0</v>
      </c>
      <c r="F121" s="327">
        <f>VLOOKUP($A121,'Matriz de Aquisições'!$D:$G,4,FALSE)*VLOOKUP('PEP Av. Fin.'!$A121,'Matriz de Aquisições'!$D:$H,5,FALSE)</f>
        <v>535932.77765697846</v>
      </c>
      <c r="G121" s="667">
        <f>VLOOKUP($A121,'Matriz de Aquisições'!$D:$G,4,FALSE)*VLOOKUP('PEP Av. Fin.'!$A121,'Matriz de Aquisições'!$D:$I,6,FALSE)</f>
        <v>464352.93234302138</v>
      </c>
      <c r="H121" s="328">
        <f t="shared" ref="H121:H123" si="242">F121+G121</f>
        <v>1000285.7099999998</v>
      </c>
      <c r="I121" s="87">
        <f t="shared" ref="I121:I123" si="243">F121*L121</f>
        <v>214373.1110627914</v>
      </c>
      <c r="J121" s="668">
        <f t="shared" ref="J121:J123" si="244">G121*L121</f>
        <v>185741.17293720855</v>
      </c>
      <c r="K121" s="669">
        <f t="shared" ref="K121:K123" si="245">I121+J121</f>
        <v>400114.28399999999</v>
      </c>
      <c r="L121" s="309">
        <v>0.4</v>
      </c>
      <c r="M121" s="342">
        <f t="shared" ref="M121:M123" si="246">$F121*P121</f>
        <v>321559.66659418709</v>
      </c>
      <c r="N121" s="670">
        <f t="shared" ref="N121:N123" si="247">$G121*P121</f>
        <v>278611.75940581283</v>
      </c>
      <c r="O121" s="343">
        <f t="shared" ref="O121:O123" si="248">M121+N121</f>
        <v>600171.42599999998</v>
      </c>
      <c r="P121" s="675">
        <v>0.6</v>
      </c>
      <c r="Q121" s="342">
        <f t="shared" ref="Q121:Q123" si="249">$F121*T121</f>
        <v>0</v>
      </c>
      <c r="R121" s="670">
        <f t="shared" ref="R121:R123" si="250">$G121*T121</f>
        <v>0</v>
      </c>
      <c r="S121" s="343">
        <f t="shared" ref="S121:S123" si="251">Q121+R121</f>
        <v>0</v>
      </c>
      <c r="T121" s="309"/>
      <c r="U121" s="342">
        <f t="shared" ref="U121:U123" si="252">$F121*X121</f>
        <v>0</v>
      </c>
      <c r="V121" s="670">
        <f t="shared" ref="V121:V123" si="253">$G121*X121</f>
        <v>0</v>
      </c>
      <c r="W121" s="343">
        <f t="shared" ref="W121:W123" si="254">U121+V121</f>
        <v>0</v>
      </c>
      <c r="X121" s="309"/>
      <c r="Y121" s="342">
        <f t="shared" ref="Y121:Y123" si="255">$F121*AB121</f>
        <v>0</v>
      </c>
      <c r="Z121" s="670">
        <f t="shared" ref="Z121:Z123" si="256">$G121*AB121</f>
        <v>0</v>
      </c>
      <c r="AA121" s="343">
        <f t="shared" ref="AA121:AA123" si="257">Y121+Z121</f>
        <v>0</v>
      </c>
      <c r="AB121" s="309"/>
      <c r="AC121" s="462">
        <f t="shared" si="212"/>
        <v>535932.77765697846</v>
      </c>
      <c r="AD121" s="462">
        <f t="shared" si="212"/>
        <v>464352.93234302138</v>
      </c>
      <c r="AE121" s="462">
        <f t="shared" si="180"/>
        <v>1000285.71</v>
      </c>
      <c r="AF121" s="463" t="str">
        <f t="shared" si="178"/>
        <v>OK</v>
      </c>
      <c r="AG121" s="464">
        <f t="shared" si="213"/>
        <v>1</v>
      </c>
      <c r="AH121" s="462"/>
      <c r="AI121" s="291"/>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row>
    <row r="122" spans="1:505" s="6" customFormat="1" ht="41.45" customHeight="1">
      <c r="A122" s="91" t="s">
        <v>390</v>
      </c>
      <c r="B122" s="86" t="str">
        <f>VLOOKUP(A122,'[3]Matriz de Aquisições'!D:E,2,FALSE)</f>
        <v>Instrumento de fiscalização (malha, e etc)</v>
      </c>
      <c r="C122" s="260"/>
      <c r="D122" s="270">
        <f>VLOOKUP($A122,'Matriz de Aquisições'!$D:$M,9,FALSE)</f>
        <v>43587</v>
      </c>
      <c r="E122" s="271">
        <f>VLOOKUP($A122,'Matriz de Aquisições'!$D:$M,10,FALSE)</f>
        <v>0</v>
      </c>
      <c r="F122" s="327">
        <f>VLOOKUP($A122,'Matriz de Aquisições'!$D:$G,4,FALSE)*VLOOKUP('PEP Av. Fin.'!$A122,'Matriz de Aquisições'!$D:$H,5,FALSE)</f>
        <v>17142.86</v>
      </c>
      <c r="G122" s="667">
        <f>VLOOKUP($A122,'Matriz de Aquisições'!$D:$G,4,FALSE)*VLOOKUP('PEP Av. Fin.'!$A122,'Matriz de Aquisições'!$D:$I,6,FALSE)</f>
        <v>0</v>
      </c>
      <c r="H122" s="328">
        <f t="shared" si="242"/>
        <v>17142.86</v>
      </c>
      <c r="I122" s="87">
        <f t="shared" si="243"/>
        <v>6857.1440000000002</v>
      </c>
      <c r="J122" s="668">
        <f t="shared" si="244"/>
        <v>0</v>
      </c>
      <c r="K122" s="669">
        <f t="shared" si="245"/>
        <v>6857.1440000000002</v>
      </c>
      <c r="L122" s="309">
        <v>0.4</v>
      </c>
      <c r="M122" s="342">
        <f t="shared" si="246"/>
        <v>10285.716</v>
      </c>
      <c r="N122" s="670">
        <f t="shared" si="247"/>
        <v>0</v>
      </c>
      <c r="O122" s="343">
        <f t="shared" si="248"/>
        <v>10285.716</v>
      </c>
      <c r="P122" s="675">
        <v>0.6</v>
      </c>
      <c r="Q122" s="342">
        <f t="shared" si="249"/>
        <v>0</v>
      </c>
      <c r="R122" s="670">
        <f t="shared" si="250"/>
        <v>0</v>
      </c>
      <c r="S122" s="343">
        <f t="shared" si="251"/>
        <v>0</v>
      </c>
      <c r="T122" s="309"/>
      <c r="U122" s="342">
        <f t="shared" si="252"/>
        <v>0</v>
      </c>
      <c r="V122" s="670">
        <f t="shared" si="253"/>
        <v>0</v>
      </c>
      <c r="W122" s="343">
        <f t="shared" si="254"/>
        <v>0</v>
      </c>
      <c r="X122" s="309"/>
      <c r="Y122" s="342">
        <f t="shared" si="255"/>
        <v>0</v>
      </c>
      <c r="Z122" s="670">
        <f t="shared" si="256"/>
        <v>0</v>
      </c>
      <c r="AA122" s="343">
        <f t="shared" si="257"/>
        <v>0</v>
      </c>
      <c r="AB122" s="309"/>
      <c r="AC122" s="462">
        <f t="shared" si="212"/>
        <v>17142.86</v>
      </c>
      <c r="AD122" s="462">
        <f t="shared" si="212"/>
        <v>0</v>
      </c>
      <c r="AE122" s="462">
        <f t="shared" si="180"/>
        <v>17142.86</v>
      </c>
      <c r="AF122" s="463" t="str">
        <f t="shared" si="178"/>
        <v>OK</v>
      </c>
      <c r="AG122" s="464">
        <f t="shared" si="213"/>
        <v>1</v>
      </c>
      <c r="AH122" s="462"/>
      <c r="AI122" s="291"/>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row>
    <row r="123" spans="1:505" s="6" customFormat="1" ht="41.45" customHeight="1">
      <c r="A123" s="91" t="s">
        <v>391</v>
      </c>
      <c r="B123" s="86" t="str">
        <f>VLOOKUP(A123,'[3]Matriz de Aquisições'!D:E,2,FALSE)</f>
        <v>Planejamento da Ação Fiscal- cons individual</v>
      </c>
      <c r="C123" s="260"/>
      <c r="D123" s="270">
        <f>VLOOKUP($A123,'Matriz de Aquisições'!$D:$M,9,FALSE)</f>
        <v>43587</v>
      </c>
      <c r="E123" s="271">
        <f>VLOOKUP($A123,'Matriz de Aquisições'!$D:$M,10,FALSE)</f>
        <v>0</v>
      </c>
      <c r="F123" s="327">
        <f>VLOOKUP($A123,'Matriz de Aquisições'!$D:$G,4,FALSE)*VLOOKUP('PEP Av. Fin.'!$A123,'Matriz de Aquisições'!$D:$H,5,FALSE)</f>
        <v>57142.86</v>
      </c>
      <c r="G123" s="667">
        <f>VLOOKUP($A123,'Matriz de Aquisições'!$D:$G,4,FALSE)*VLOOKUP('PEP Av. Fin.'!$A123,'Matriz de Aquisições'!$D:$I,6,FALSE)</f>
        <v>0</v>
      </c>
      <c r="H123" s="328">
        <f t="shared" si="242"/>
        <v>57142.86</v>
      </c>
      <c r="I123" s="87">
        <f t="shared" si="243"/>
        <v>22857.144</v>
      </c>
      <c r="J123" s="668">
        <f t="shared" si="244"/>
        <v>0</v>
      </c>
      <c r="K123" s="669">
        <f t="shared" si="245"/>
        <v>22857.144</v>
      </c>
      <c r="L123" s="309">
        <v>0.4</v>
      </c>
      <c r="M123" s="342">
        <f t="shared" si="246"/>
        <v>34285.716</v>
      </c>
      <c r="N123" s="670">
        <f t="shared" si="247"/>
        <v>0</v>
      </c>
      <c r="O123" s="343">
        <f t="shared" si="248"/>
        <v>34285.716</v>
      </c>
      <c r="P123" s="675">
        <v>0.6</v>
      </c>
      <c r="Q123" s="342">
        <f t="shared" si="249"/>
        <v>0</v>
      </c>
      <c r="R123" s="670">
        <f t="shared" si="250"/>
        <v>0</v>
      </c>
      <c r="S123" s="343">
        <f t="shared" si="251"/>
        <v>0</v>
      </c>
      <c r="T123" s="309"/>
      <c r="U123" s="342">
        <f t="shared" si="252"/>
        <v>0</v>
      </c>
      <c r="V123" s="670">
        <f t="shared" si="253"/>
        <v>0</v>
      </c>
      <c r="W123" s="343">
        <f t="shared" si="254"/>
        <v>0</v>
      </c>
      <c r="X123" s="309"/>
      <c r="Y123" s="342">
        <f t="shared" si="255"/>
        <v>0</v>
      </c>
      <c r="Z123" s="670">
        <f t="shared" si="256"/>
        <v>0</v>
      </c>
      <c r="AA123" s="343">
        <f t="shared" si="257"/>
        <v>0</v>
      </c>
      <c r="AB123" s="309"/>
      <c r="AC123" s="462">
        <f t="shared" si="212"/>
        <v>57142.86</v>
      </c>
      <c r="AD123" s="462">
        <f t="shared" si="212"/>
        <v>0</v>
      </c>
      <c r="AE123" s="462">
        <f t="shared" si="180"/>
        <v>57142.86</v>
      </c>
      <c r="AF123" s="463" t="str">
        <f t="shared" si="178"/>
        <v>OK</v>
      </c>
      <c r="AG123" s="464">
        <f t="shared" si="213"/>
        <v>1</v>
      </c>
      <c r="AH123" s="462"/>
      <c r="AI123" s="291"/>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row>
    <row r="124" spans="1:505" s="6" customFormat="1" ht="41.45" customHeight="1">
      <c r="A124" s="89" t="str">
        <f t="shared" si="241"/>
        <v>2.2.2</v>
      </c>
      <c r="B124" s="82" t="str">
        <f>'[3]Avanço físico'!A77</f>
        <v>2.2.2  Sistema de Monitoramento de Contribuintes .</v>
      </c>
      <c r="C124" s="257"/>
      <c r="D124" s="268">
        <f>MIN(D125:D127)</f>
        <v>43707</v>
      </c>
      <c r="E124" s="269">
        <f>MAX(E125:E127)</f>
        <v>0</v>
      </c>
      <c r="F124" s="326">
        <f t="shared" ref="F124:K124" si="258">SUM(F125:F127)</f>
        <v>470668.32442126801</v>
      </c>
      <c r="G124" s="664">
        <f t="shared" si="258"/>
        <v>397903.11557873187</v>
      </c>
      <c r="H124" s="665">
        <f t="shared" si="258"/>
        <v>868571.44</v>
      </c>
      <c r="I124" s="326">
        <f t="shared" si="258"/>
        <v>47066.832442126812</v>
      </c>
      <c r="J124" s="664">
        <f t="shared" si="258"/>
        <v>39790.311557873189</v>
      </c>
      <c r="K124" s="665">
        <f t="shared" si="258"/>
        <v>86857.143999999986</v>
      </c>
      <c r="L124" s="307">
        <f>K124/$H124</f>
        <v>9.9999999999999992E-2</v>
      </c>
      <c r="M124" s="326">
        <f>SUM(M125:M127)</f>
        <v>188267.32976850722</v>
      </c>
      <c r="N124" s="664">
        <f>SUM(N125:N127)</f>
        <v>159161.24623149275</v>
      </c>
      <c r="O124" s="665">
        <f>SUM(O125:O127)</f>
        <v>347428.576</v>
      </c>
      <c r="P124" s="666">
        <f>O124/$H124</f>
        <v>0.4</v>
      </c>
      <c r="Q124" s="326">
        <f>SUM(Q125:Q127)</f>
        <v>235334.16221063401</v>
      </c>
      <c r="R124" s="664">
        <f>SUM(R125:R127)</f>
        <v>198951.55778936594</v>
      </c>
      <c r="S124" s="665">
        <f>SUM(S125:S127)</f>
        <v>434285.72</v>
      </c>
      <c r="T124" s="307">
        <f>S124/$H124</f>
        <v>0.5</v>
      </c>
      <c r="U124" s="326">
        <f>SUM(U125:U127)</f>
        <v>0</v>
      </c>
      <c r="V124" s="664">
        <f>SUM(V125:V127)</f>
        <v>0</v>
      </c>
      <c r="W124" s="665">
        <f>SUM(W125:W127)</f>
        <v>0</v>
      </c>
      <c r="X124" s="307">
        <f>W124/$H124</f>
        <v>0</v>
      </c>
      <c r="Y124" s="326">
        <f>SUM(Y125:Y127)</f>
        <v>0</v>
      </c>
      <c r="Z124" s="664">
        <f>SUM(Z125:Z127)</f>
        <v>0</v>
      </c>
      <c r="AA124" s="665">
        <f>SUM(AA125:AA127)</f>
        <v>0</v>
      </c>
      <c r="AB124" s="307">
        <f>AA124/$H124</f>
        <v>0</v>
      </c>
      <c r="AC124" s="462">
        <f t="shared" si="212"/>
        <v>470668.32442126807</v>
      </c>
      <c r="AD124" s="462">
        <f t="shared" si="212"/>
        <v>397903.11557873187</v>
      </c>
      <c r="AE124" s="462">
        <f t="shared" si="180"/>
        <v>868571.44</v>
      </c>
      <c r="AF124" s="463" t="str">
        <f t="shared" si="178"/>
        <v>OK</v>
      </c>
      <c r="AG124" s="464">
        <f t="shared" si="213"/>
        <v>1</v>
      </c>
      <c r="AH124" s="462"/>
      <c r="AI124" s="291"/>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row>
    <row r="125" spans="1:505" s="6" customFormat="1" ht="41.45" customHeight="1">
      <c r="A125" s="91" t="s">
        <v>392</v>
      </c>
      <c r="B125" s="86" t="str">
        <f>VLOOKUP(A125,'[3]Matriz de Aquisições'!D:E,2,FALSE)</f>
        <v xml:space="preserve">Sistema de Monitoramento de contribuintes </v>
      </c>
      <c r="C125" s="260"/>
      <c r="D125" s="270">
        <f>VLOOKUP($A125,'Matriz de Aquisições'!$D:$M,9,FALSE)</f>
        <v>43707</v>
      </c>
      <c r="E125" s="271">
        <f>VLOOKUP($A125,'Matriz de Aquisições'!$D:$M,10,FALSE)</f>
        <v>0</v>
      </c>
      <c r="F125" s="327">
        <f>VLOOKUP($A125,'Matriz de Aquisições'!$D:$G,4,FALSE)*VLOOKUP('PEP Av. Fin.'!$A125,'Matriz de Aquisições'!$D:$H,5,FALSE)</f>
        <v>459239.74442126806</v>
      </c>
      <c r="G125" s="667">
        <f>VLOOKUP($A125,'Matriz de Aquisições'!$D:$G,4,FALSE)*VLOOKUP('PEP Av. Fin.'!$A125,'Matriz de Aquisições'!$D:$I,6,FALSE)</f>
        <v>397903.11557873187</v>
      </c>
      <c r="H125" s="328">
        <f t="shared" ref="H125:H127" si="259">F125+G125</f>
        <v>857142.85999999987</v>
      </c>
      <c r="I125" s="87">
        <f t="shared" ref="I125:I127" si="260">F125*L125</f>
        <v>45923.974442126811</v>
      </c>
      <c r="J125" s="668">
        <f t="shared" ref="J125:J127" si="261">G125*L125</f>
        <v>39790.311557873189</v>
      </c>
      <c r="K125" s="669">
        <f t="shared" ref="K125:K127" si="262">I125+J125</f>
        <v>85714.285999999993</v>
      </c>
      <c r="L125" s="309">
        <v>0.1</v>
      </c>
      <c r="M125" s="342">
        <f t="shared" ref="M125:M127" si="263">$F125*P125</f>
        <v>183695.89776850725</v>
      </c>
      <c r="N125" s="670">
        <f t="shared" ref="N125:N127" si="264">$G125*P125</f>
        <v>159161.24623149275</v>
      </c>
      <c r="O125" s="343">
        <f t="shared" ref="O125:O127" si="265">M125+N125</f>
        <v>342857.14399999997</v>
      </c>
      <c r="P125" s="675">
        <v>0.4</v>
      </c>
      <c r="Q125" s="342">
        <f t="shared" ref="Q125:Q127" si="266">$F125*T125</f>
        <v>229619.87221063403</v>
      </c>
      <c r="R125" s="670">
        <f t="shared" ref="R125:R127" si="267">$G125*T125</f>
        <v>198951.55778936594</v>
      </c>
      <c r="S125" s="343">
        <f t="shared" ref="S125:S127" si="268">Q125+R125</f>
        <v>428571.42999999993</v>
      </c>
      <c r="T125" s="309">
        <v>0.5</v>
      </c>
      <c r="U125" s="342">
        <f t="shared" ref="U125:U127" si="269">$F125*X125</f>
        <v>0</v>
      </c>
      <c r="V125" s="670">
        <f t="shared" ref="V125:V127" si="270">$G125*X125</f>
        <v>0</v>
      </c>
      <c r="W125" s="343">
        <f t="shared" ref="W125:W127" si="271">U125+V125</f>
        <v>0</v>
      </c>
      <c r="X125" s="309"/>
      <c r="Y125" s="342">
        <f t="shared" ref="Y125:Y127" si="272">$F125*AB125</f>
        <v>0</v>
      </c>
      <c r="Z125" s="670">
        <f t="shared" ref="Z125:Z127" si="273">$G125*AB125</f>
        <v>0</v>
      </c>
      <c r="AA125" s="343">
        <f t="shared" ref="AA125:AA127" si="274">Y125+Z125</f>
        <v>0</v>
      </c>
      <c r="AB125" s="309"/>
      <c r="AC125" s="462">
        <f t="shared" si="212"/>
        <v>459239.74442126811</v>
      </c>
      <c r="AD125" s="462">
        <f t="shared" si="212"/>
        <v>397903.11557873187</v>
      </c>
      <c r="AE125" s="462">
        <f t="shared" si="180"/>
        <v>857142.85999999987</v>
      </c>
      <c r="AF125" s="463" t="str">
        <f t="shared" si="178"/>
        <v>OK</v>
      </c>
      <c r="AG125" s="464">
        <f t="shared" si="213"/>
        <v>1</v>
      </c>
      <c r="AH125" s="462"/>
      <c r="AI125" s="291"/>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row>
    <row r="126" spans="1:505" s="6" customFormat="1" ht="41.45" customHeight="1">
      <c r="A126" s="91" t="s">
        <v>393</v>
      </c>
      <c r="B126" s="86" t="str">
        <f>VLOOKUP(A126,'[3]Matriz de Aquisições'!D:E,2,FALSE)</f>
        <v>Planejamento da Acao Fiscal</v>
      </c>
      <c r="C126" s="260"/>
      <c r="D126" s="270">
        <f>VLOOKUP($A126,'Matriz de Aquisições'!$D:$M,9,FALSE)</f>
        <v>43707</v>
      </c>
      <c r="E126" s="271">
        <f>VLOOKUP($A126,'Matriz de Aquisições'!$D:$M,10,FALSE)</f>
        <v>0</v>
      </c>
      <c r="F126" s="327">
        <f>VLOOKUP($A126,'Matriz de Aquisições'!$D:$G,4,FALSE)*VLOOKUP('PEP Av. Fin.'!$A126,'Matriz de Aquisições'!$D:$H,5,FALSE)</f>
        <v>5714.29</v>
      </c>
      <c r="G126" s="667">
        <f>VLOOKUP($A126,'Matriz de Aquisições'!$D:$G,4,FALSE)*VLOOKUP('PEP Av. Fin.'!$A126,'Matriz de Aquisições'!$D:$I,6,FALSE)</f>
        <v>0</v>
      </c>
      <c r="H126" s="328">
        <f t="shared" si="259"/>
        <v>5714.29</v>
      </c>
      <c r="I126" s="87">
        <f t="shared" si="260"/>
        <v>0</v>
      </c>
      <c r="J126" s="668">
        <f t="shared" si="261"/>
        <v>0</v>
      </c>
      <c r="K126" s="669">
        <f t="shared" si="262"/>
        <v>0</v>
      </c>
      <c r="L126" s="309">
        <v>0</v>
      </c>
      <c r="M126" s="342">
        <f t="shared" si="263"/>
        <v>2285.7159999999999</v>
      </c>
      <c r="N126" s="670">
        <f t="shared" si="264"/>
        <v>0</v>
      </c>
      <c r="O126" s="343">
        <f t="shared" si="265"/>
        <v>2285.7159999999999</v>
      </c>
      <c r="P126" s="675">
        <v>0.4</v>
      </c>
      <c r="Q126" s="342">
        <f t="shared" si="266"/>
        <v>3428.5740000000001</v>
      </c>
      <c r="R126" s="670">
        <f t="shared" si="267"/>
        <v>0</v>
      </c>
      <c r="S126" s="343">
        <f t="shared" si="268"/>
        <v>3428.5740000000001</v>
      </c>
      <c r="T126" s="309">
        <v>0.6</v>
      </c>
      <c r="U126" s="342">
        <f t="shared" si="269"/>
        <v>0</v>
      </c>
      <c r="V126" s="670">
        <f t="shared" si="270"/>
        <v>0</v>
      </c>
      <c r="W126" s="343">
        <f t="shared" si="271"/>
        <v>0</v>
      </c>
      <c r="X126" s="309">
        <v>0</v>
      </c>
      <c r="Y126" s="342">
        <f t="shared" si="272"/>
        <v>0</v>
      </c>
      <c r="Z126" s="670">
        <f t="shared" si="273"/>
        <v>0</v>
      </c>
      <c r="AA126" s="343">
        <f t="shared" si="274"/>
        <v>0</v>
      </c>
      <c r="AB126" s="309"/>
      <c r="AC126" s="462">
        <f t="shared" si="212"/>
        <v>5714.29</v>
      </c>
      <c r="AD126" s="462">
        <f t="shared" si="212"/>
        <v>0</v>
      </c>
      <c r="AE126" s="462">
        <f t="shared" si="180"/>
        <v>5714.29</v>
      </c>
      <c r="AF126" s="463" t="str">
        <f t="shared" si="178"/>
        <v>OK</v>
      </c>
      <c r="AG126" s="464">
        <f t="shared" si="213"/>
        <v>1</v>
      </c>
      <c r="AH126" s="462"/>
      <c r="AI126" s="291"/>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row>
    <row r="127" spans="1:505" s="6" customFormat="1" ht="41.45" customHeight="1">
      <c r="A127" s="91" t="s">
        <v>394</v>
      </c>
      <c r="B127" s="86" t="str">
        <f>VLOOKUP(A127,'[3]Matriz de Aquisições'!D:E,2,FALSE)</f>
        <v>Moniotoramento de contribuintes</v>
      </c>
      <c r="C127" s="260"/>
      <c r="D127" s="270">
        <f>VLOOKUP($A127,'Matriz de Aquisições'!$D:$M,9,FALSE)</f>
        <v>43707</v>
      </c>
      <c r="E127" s="271">
        <f>VLOOKUP($A127,'Matriz de Aquisições'!$D:$M,10,FALSE)</f>
        <v>0</v>
      </c>
      <c r="F127" s="327">
        <f>VLOOKUP($A127,'Matriz de Aquisições'!$D:$G,4,FALSE)*VLOOKUP('PEP Av. Fin.'!$A127,'Matriz de Aquisições'!$D:$H,5,FALSE)</f>
        <v>5714.29</v>
      </c>
      <c r="G127" s="667">
        <f>VLOOKUP($A127,'Matriz de Aquisições'!$D:$G,4,FALSE)*VLOOKUP('PEP Av. Fin.'!$A127,'Matriz de Aquisições'!$D:$I,6,FALSE)</f>
        <v>0</v>
      </c>
      <c r="H127" s="328">
        <f t="shared" si="259"/>
        <v>5714.29</v>
      </c>
      <c r="I127" s="87">
        <f t="shared" si="260"/>
        <v>1142.8579999999999</v>
      </c>
      <c r="J127" s="668">
        <f t="shared" si="261"/>
        <v>0</v>
      </c>
      <c r="K127" s="669">
        <f t="shared" si="262"/>
        <v>1142.8579999999999</v>
      </c>
      <c r="L127" s="309">
        <v>0.2</v>
      </c>
      <c r="M127" s="342">
        <f t="shared" si="263"/>
        <v>2285.7159999999999</v>
      </c>
      <c r="N127" s="670">
        <f t="shared" si="264"/>
        <v>0</v>
      </c>
      <c r="O127" s="343">
        <f t="shared" si="265"/>
        <v>2285.7159999999999</v>
      </c>
      <c r="P127" s="675">
        <v>0.4</v>
      </c>
      <c r="Q127" s="342">
        <f t="shared" si="266"/>
        <v>2285.7159999999999</v>
      </c>
      <c r="R127" s="670">
        <f t="shared" si="267"/>
        <v>0</v>
      </c>
      <c r="S127" s="343">
        <f t="shared" si="268"/>
        <v>2285.7159999999999</v>
      </c>
      <c r="T127" s="309">
        <v>0.4</v>
      </c>
      <c r="U127" s="342">
        <f t="shared" si="269"/>
        <v>0</v>
      </c>
      <c r="V127" s="670">
        <f t="shared" si="270"/>
        <v>0</v>
      </c>
      <c r="W127" s="343">
        <f t="shared" si="271"/>
        <v>0</v>
      </c>
      <c r="X127" s="309">
        <v>0</v>
      </c>
      <c r="Y127" s="342">
        <f t="shared" si="272"/>
        <v>0</v>
      </c>
      <c r="Z127" s="670">
        <f t="shared" si="273"/>
        <v>0</v>
      </c>
      <c r="AA127" s="343">
        <f t="shared" si="274"/>
        <v>0</v>
      </c>
      <c r="AB127" s="309"/>
      <c r="AC127" s="462">
        <f t="shared" si="212"/>
        <v>5714.2899999999991</v>
      </c>
      <c r="AD127" s="462">
        <f t="shared" si="212"/>
        <v>0</v>
      </c>
      <c r="AE127" s="462">
        <f t="shared" si="180"/>
        <v>5714.2899999999991</v>
      </c>
      <c r="AF127" s="463" t="str">
        <f t="shared" si="178"/>
        <v>OK</v>
      </c>
      <c r="AG127" s="464">
        <f t="shared" si="213"/>
        <v>1</v>
      </c>
      <c r="AH127" s="462"/>
      <c r="AI127" s="291"/>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row>
    <row r="128" spans="1:505" s="6" customFormat="1" ht="41.45" customHeight="1">
      <c r="A128" s="89" t="str">
        <f t="shared" ref="A128" si="275">LEFT(B128,5)</f>
        <v>2.2.3</v>
      </c>
      <c r="B128" s="82" t="str">
        <f>'[3]Avanço físico'!A78</f>
        <v>2.2.3 Aperfeiçoamento do Sistema de Comércio Exterior – SICEX e  integração ao Portal Único de Comércio Exterior .</v>
      </c>
      <c r="C128" s="257"/>
      <c r="D128" s="268">
        <f>MIN(D129:D131)</f>
        <v>90</v>
      </c>
      <c r="E128" s="269">
        <f>MAX(E129:E131)</f>
        <v>0</v>
      </c>
      <c r="F128" s="326">
        <f>SUM(F129:F131)</f>
        <v>314285.71999999997</v>
      </c>
      <c r="G128" s="664">
        <f t="shared" ref="G128:K128" si="276">SUM(G129:G131)</f>
        <v>0</v>
      </c>
      <c r="H128" s="665">
        <f t="shared" si="276"/>
        <v>314285.71999999997</v>
      </c>
      <c r="I128" s="326">
        <f>SUM(I129:I131)</f>
        <v>0</v>
      </c>
      <c r="J128" s="664">
        <f t="shared" si="276"/>
        <v>0</v>
      </c>
      <c r="K128" s="665">
        <f t="shared" si="276"/>
        <v>0</v>
      </c>
      <c r="L128" s="307">
        <f>K128/$H128</f>
        <v>0</v>
      </c>
      <c r="M128" s="326">
        <f>SUM(M129:M131)</f>
        <v>0</v>
      </c>
      <c r="N128" s="664">
        <f t="shared" ref="N128:O128" si="277">SUM(N129:N131)</f>
        <v>0</v>
      </c>
      <c r="O128" s="665">
        <f t="shared" si="277"/>
        <v>0</v>
      </c>
      <c r="P128" s="666">
        <f>O128/$H128</f>
        <v>0</v>
      </c>
      <c r="Q128" s="326">
        <f>SUM(Q129:Q131)</f>
        <v>304000.00400000002</v>
      </c>
      <c r="R128" s="664">
        <f t="shared" ref="R128:S128" si="278">SUM(R129:R131)</f>
        <v>0</v>
      </c>
      <c r="S128" s="665">
        <f t="shared" si="278"/>
        <v>304000.00400000002</v>
      </c>
      <c r="T128" s="307">
        <f>S128/$H128</f>
        <v>0.96727272241322337</v>
      </c>
      <c r="U128" s="326">
        <f>SUM(U129:U131)</f>
        <v>10285.716</v>
      </c>
      <c r="V128" s="664">
        <f t="shared" ref="V128:W128" si="279">SUM(V129:V131)</f>
        <v>0</v>
      </c>
      <c r="W128" s="665">
        <f t="shared" si="279"/>
        <v>10285.716</v>
      </c>
      <c r="X128" s="307">
        <f>W128/$H128</f>
        <v>3.2727277586776772E-2</v>
      </c>
      <c r="Y128" s="326">
        <f>SUM(Y129:Y131)</f>
        <v>0</v>
      </c>
      <c r="Z128" s="664">
        <f t="shared" ref="Z128:AA128" si="280">SUM(Z129:Z131)</f>
        <v>0</v>
      </c>
      <c r="AA128" s="665">
        <f t="shared" si="280"/>
        <v>0</v>
      </c>
      <c r="AB128" s="307">
        <f>AA128/$H128</f>
        <v>0</v>
      </c>
      <c r="AC128" s="462">
        <f t="shared" si="212"/>
        <v>314285.72000000003</v>
      </c>
      <c r="AD128" s="462">
        <f t="shared" si="212"/>
        <v>0</v>
      </c>
      <c r="AE128" s="462">
        <f t="shared" si="180"/>
        <v>314285.72000000003</v>
      </c>
      <c r="AF128" s="463" t="str">
        <f t="shared" si="178"/>
        <v>OK</v>
      </c>
      <c r="AG128" s="464">
        <f t="shared" si="213"/>
        <v>1.0000000000000002</v>
      </c>
      <c r="AH128" s="462"/>
      <c r="AI128" s="291"/>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row>
    <row r="129" spans="1:505" s="6" customFormat="1" ht="41.45" customHeight="1">
      <c r="A129" s="91" t="s">
        <v>395</v>
      </c>
      <c r="B129" s="86" t="str">
        <f>VLOOKUP(A129,'[3]Matriz de Aquisições'!D:E,2,FALSE)</f>
        <v>Desenvolvimento do portal único e sua integração com o SICEX e bases de pagamento do ES</v>
      </c>
      <c r="C129" s="260"/>
      <c r="D129" s="270">
        <f>VLOOKUP($A129,'Matriz de Aquisições'!$D:$M,9,FALSE)</f>
        <v>43952</v>
      </c>
      <c r="E129" s="271">
        <f>VLOOKUP($A129,'Matriz de Aquisições'!$D:$M,10,FALSE)</f>
        <v>0</v>
      </c>
      <c r="F129" s="327">
        <f>VLOOKUP($A129,'Matriz de Aquisições'!$D:$G,4,FALSE)*VLOOKUP('PEP Av. Fin.'!$A129,'Matriz de Aquisições'!$D:$H,5,FALSE)</f>
        <v>285714.28999999998</v>
      </c>
      <c r="G129" s="667">
        <f>VLOOKUP($A129,'Matriz de Aquisições'!$D:$G,4,FALSE)*VLOOKUP('PEP Av. Fin.'!$A129,'Matriz de Aquisições'!$D:$I,6,FALSE)</f>
        <v>0</v>
      </c>
      <c r="H129" s="328">
        <f t="shared" ref="H129:H131" si="281">F129+G129</f>
        <v>285714.28999999998</v>
      </c>
      <c r="I129" s="87">
        <f t="shared" ref="I129:I131" si="282">F129*L129</f>
        <v>0</v>
      </c>
      <c r="J129" s="668">
        <f t="shared" ref="J129:J131" si="283">G129*L129</f>
        <v>0</v>
      </c>
      <c r="K129" s="669">
        <f t="shared" ref="K129:K131" si="284">I129+J129</f>
        <v>0</v>
      </c>
      <c r="L129" s="309">
        <v>0</v>
      </c>
      <c r="M129" s="342">
        <f t="shared" ref="M129:M131" si="285">$F129*P129</f>
        <v>0</v>
      </c>
      <c r="N129" s="670">
        <f t="shared" ref="N129:N131" si="286">$G129*P129</f>
        <v>0</v>
      </c>
      <c r="O129" s="343">
        <f t="shared" ref="O129:O131" si="287">M129+N129</f>
        <v>0</v>
      </c>
      <c r="P129" s="675"/>
      <c r="Q129" s="342">
        <f t="shared" ref="Q129:Q131" si="288">$F129*T129</f>
        <v>285714.28999999998</v>
      </c>
      <c r="R129" s="670">
        <f t="shared" ref="R129:R131" si="289">$G129*T129</f>
        <v>0</v>
      </c>
      <c r="S129" s="343">
        <f t="shared" ref="S129:S131" si="290">Q129+R129</f>
        <v>285714.28999999998</v>
      </c>
      <c r="T129" s="309">
        <v>1</v>
      </c>
      <c r="U129" s="342">
        <f t="shared" ref="U129:U131" si="291">$F129*X129</f>
        <v>0</v>
      </c>
      <c r="V129" s="670">
        <f t="shared" ref="V129:V131" si="292">$G129*X129</f>
        <v>0</v>
      </c>
      <c r="W129" s="343">
        <f t="shared" ref="W129:W131" si="293">U129+V129</f>
        <v>0</v>
      </c>
      <c r="X129" s="309"/>
      <c r="Y129" s="342">
        <f t="shared" ref="Y129:Y131" si="294">$F129*AB129</f>
        <v>0</v>
      </c>
      <c r="Z129" s="670">
        <f t="shared" ref="Z129:Z131" si="295">$G129*AB129</f>
        <v>0</v>
      </c>
      <c r="AA129" s="343">
        <f t="shared" ref="AA129:AA131" si="296">Y129+Z129</f>
        <v>0</v>
      </c>
      <c r="AB129" s="309"/>
      <c r="AC129" s="462">
        <f t="shared" si="212"/>
        <v>285714.28999999998</v>
      </c>
      <c r="AD129" s="462">
        <f t="shared" si="212"/>
        <v>0</v>
      </c>
      <c r="AE129" s="462">
        <f t="shared" si="180"/>
        <v>285714.28999999998</v>
      </c>
      <c r="AF129" s="463" t="str">
        <f t="shared" si="178"/>
        <v>OK</v>
      </c>
      <c r="AG129" s="464">
        <f t="shared" si="213"/>
        <v>1</v>
      </c>
      <c r="AH129" s="462"/>
      <c r="AI129" s="291"/>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row>
    <row r="130" spans="1:505" s="6" customFormat="1" ht="41.45" customHeight="1">
      <c r="A130" s="91" t="s">
        <v>396</v>
      </c>
      <c r="B130" s="86" t="str">
        <f>VLOOKUP(A130,'[3]Matriz de Aquisições'!D:E,2,FALSE)</f>
        <v>Visita técnica</v>
      </c>
      <c r="C130" s="260"/>
      <c r="D130" s="270">
        <f>VLOOKUP($A130,'Matriz de Aquisições'!$D:$M,9,FALSE)</f>
        <v>90</v>
      </c>
      <c r="E130" s="271">
        <f>VLOOKUP($A130,'Matriz de Aquisições'!$D:$M,10,FALSE)</f>
        <v>0</v>
      </c>
      <c r="F130" s="327">
        <f>VLOOKUP($A130,'Matriz de Aquisições'!$D:$G,4,FALSE)*VLOOKUP('PEP Av. Fin.'!$A130,'Matriz de Aquisições'!$D:$H,5,FALSE)</f>
        <v>17142.86</v>
      </c>
      <c r="G130" s="667">
        <f>VLOOKUP($A130,'Matriz de Aquisições'!$D:$G,4,FALSE)*VLOOKUP('PEP Av. Fin.'!$A130,'Matriz de Aquisições'!$D:$I,6,FALSE)</f>
        <v>0</v>
      </c>
      <c r="H130" s="328">
        <f t="shared" si="281"/>
        <v>17142.86</v>
      </c>
      <c r="I130" s="87">
        <f t="shared" si="282"/>
        <v>0</v>
      </c>
      <c r="J130" s="668">
        <f t="shared" si="283"/>
        <v>0</v>
      </c>
      <c r="K130" s="669">
        <f t="shared" si="284"/>
        <v>0</v>
      </c>
      <c r="L130" s="309">
        <v>0</v>
      </c>
      <c r="M130" s="342">
        <f t="shared" si="285"/>
        <v>0</v>
      </c>
      <c r="N130" s="670">
        <f t="shared" si="286"/>
        <v>0</v>
      </c>
      <c r="O130" s="343">
        <f t="shared" si="287"/>
        <v>0</v>
      </c>
      <c r="P130" s="675"/>
      <c r="Q130" s="342">
        <f t="shared" si="288"/>
        <v>6857.1440000000002</v>
      </c>
      <c r="R130" s="670">
        <f t="shared" si="289"/>
        <v>0</v>
      </c>
      <c r="S130" s="343">
        <f t="shared" si="290"/>
        <v>6857.1440000000002</v>
      </c>
      <c r="T130" s="309">
        <v>0.4</v>
      </c>
      <c r="U130" s="342">
        <f t="shared" si="291"/>
        <v>10285.716</v>
      </c>
      <c r="V130" s="670">
        <f t="shared" si="292"/>
        <v>0</v>
      </c>
      <c r="W130" s="343">
        <f t="shared" si="293"/>
        <v>10285.716</v>
      </c>
      <c r="X130" s="309">
        <v>0.6</v>
      </c>
      <c r="Y130" s="342">
        <f t="shared" si="294"/>
        <v>0</v>
      </c>
      <c r="Z130" s="670">
        <f t="shared" si="295"/>
        <v>0</v>
      </c>
      <c r="AA130" s="343">
        <f t="shared" si="296"/>
        <v>0</v>
      </c>
      <c r="AB130" s="309"/>
      <c r="AC130" s="462">
        <f t="shared" si="212"/>
        <v>17142.86</v>
      </c>
      <c r="AD130" s="462">
        <f t="shared" si="212"/>
        <v>0</v>
      </c>
      <c r="AE130" s="462">
        <f t="shared" si="180"/>
        <v>17142.86</v>
      </c>
      <c r="AF130" s="463" t="str">
        <f t="shared" si="178"/>
        <v>OK</v>
      </c>
      <c r="AG130" s="464">
        <f t="shared" si="213"/>
        <v>1</v>
      </c>
      <c r="AH130" s="462"/>
      <c r="AI130" s="291"/>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row>
    <row r="131" spans="1:505" s="6" customFormat="1" ht="41.45" customHeight="1">
      <c r="A131" s="91" t="s">
        <v>397</v>
      </c>
      <c r="B131" s="86" t="str">
        <f>VLOOKUP(A131,'[3]Matriz de Aquisições'!D:E,2,FALSE)</f>
        <v>Treinamento em Comercio Exterior</v>
      </c>
      <c r="C131" s="260"/>
      <c r="D131" s="270">
        <f>VLOOKUP($A131,'Matriz de Aquisições'!$D:$M,9,FALSE)</f>
        <v>44318</v>
      </c>
      <c r="E131" s="271">
        <f>VLOOKUP($A131,'Matriz de Aquisições'!$D:$M,10,FALSE)</f>
        <v>0</v>
      </c>
      <c r="F131" s="327">
        <f>VLOOKUP($A131,'Matriz de Aquisições'!$D:$G,4,FALSE)*VLOOKUP('PEP Av. Fin.'!$A131,'Matriz de Aquisições'!$D:$H,5,FALSE)</f>
        <v>11428.57</v>
      </c>
      <c r="G131" s="667">
        <f>VLOOKUP($A131,'Matriz de Aquisições'!$D:$G,4,FALSE)*VLOOKUP('PEP Av. Fin.'!$A131,'Matriz de Aquisições'!$D:$I,6,FALSE)</f>
        <v>0</v>
      </c>
      <c r="H131" s="328">
        <f t="shared" si="281"/>
        <v>11428.57</v>
      </c>
      <c r="I131" s="87">
        <f t="shared" si="282"/>
        <v>0</v>
      </c>
      <c r="J131" s="668">
        <f t="shared" si="283"/>
        <v>0</v>
      </c>
      <c r="K131" s="669">
        <f t="shared" si="284"/>
        <v>0</v>
      </c>
      <c r="L131" s="309">
        <v>0</v>
      </c>
      <c r="M131" s="342">
        <f t="shared" si="285"/>
        <v>0</v>
      </c>
      <c r="N131" s="670">
        <f t="shared" si="286"/>
        <v>0</v>
      </c>
      <c r="O131" s="343">
        <f t="shared" si="287"/>
        <v>0</v>
      </c>
      <c r="P131" s="675"/>
      <c r="Q131" s="342">
        <f t="shared" si="288"/>
        <v>11428.57</v>
      </c>
      <c r="R131" s="670">
        <f t="shared" si="289"/>
        <v>0</v>
      </c>
      <c r="S131" s="343">
        <f t="shared" si="290"/>
        <v>11428.57</v>
      </c>
      <c r="T131" s="309">
        <v>1</v>
      </c>
      <c r="U131" s="342">
        <f t="shared" si="291"/>
        <v>0</v>
      </c>
      <c r="V131" s="670">
        <f t="shared" si="292"/>
        <v>0</v>
      </c>
      <c r="W131" s="343">
        <f t="shared" si="293"/>
        <v>0</v>
      </c>
      <c r="X131" s="309"/>
      <c r="Y131" s="342">
        <f t="shared" si="294"/>
        <v>0</v>
      </c>
      <c r="Z131" s="670">
        <f t="shared" si="295"/>
        <v>0</v>
      </c>
      <c r="AA131" s="343">
        <f t="shared" si="296"/>
        <v>0</v>
      </c>
      <c r="AB131" s="309"/>
      <c r="AC131" s="462">
        <f t="shared" si="212"/>
        <v>11428.57</v>
      </c>
      <c r="AD131" s="462">
        <f t="shared" si="212"/>
        <v>0</v>
      </c>
      <c r="AE131" s="462">
        <f t="shared" si="180"/>
        <v>11428.57</v>
      </c>
      <c r="AF131" s="463" t="str">
        <f t="shared" si="178"/>
        <v>OK</v>
      </c>
      <c r="AG131" s="464">
        <f t="shared" si="213"/>
        <v>1</v>
      </c>
      <c r="AH131" s="462"/>
      <c r="AI131" s="291"/>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row>
    <row r="132" spans="1:505" s="6" customFormat="1" ht="41.45" customHeight="1">
      <c r="A132" s="89" t="str">
        <f t="shared" ref="A132" si="297">LEFT(B132,5)</f>
        <v>2.2.4</v>
      </c>
      <c r="B132" s="82" t="str">
        <f>'[3]Avanço físico'!A79</f>
        <v>2.2.4 Tratamento de Dados e Armazenamento</v>
      </c>
      <c r="C132" s="257"/>
      <c r="D132" s="268">
        <f>MIN(D133:D136)</f>
        <v>90</v>
      </c>
      <c r="E132" s="269">
        <f>MAX(E133:E136)</f>
        <v>0</v>
      </c>
      <c r="F132" s="326">
        <f>SUM(F133:F136)</f>
        <v>4440000</v>
      </c>
      <c r="G132" s="664">
        <f t="shared" ref="G132:K132" si="298">SUM(G133:G136)</f>
        <v>0</v>
      </c>
      <c r="H132" s="665">
        <f t="shared" si="298"/>
        <v>4440000</v>
      </c>
      <c r="I132" s="326">
        <f>SUM(I133:I136)</f>
        <v>2285714.29</v>
      </c>
      <c r="J132" s="664">
        <f t="shared" si="298"/>
        <v>0</v>
      </c>
      <c r="K132" s="665">
        <f t="shared" si="298"/>
        <v>2285714.29</v>
      </c>
      <c r="L132" s="307">
        <f>K132/$H132</f>
        <v>0.5148005157657658</v>
      </c>
      <c r="M132" s="326">
        <f>SUM(M133:M136)</f>
        <v>142857.14000000001</v>
      </c>
      <c r="N132" s="664">
        <f>SUM(N133:N136)</f>
        <v>0</v>
      </c>
      <c r="O132" s="665">
        <f>SUM(O133:O136)</f>
        <v>142857.14000000001</v>
      </c>
      <c r="P132" s="307">
        <f>O132/$H132</f>
        <v>3.2175031531531534E-2</v>
      </c>
      <c r="Q132" s="326">
        <f>SUM(Q133:Q136)</f>
        <v>804571.42799999996</v>
      </c>
      <c r="R132" s="664">
        <f>SUM(R133:R136)</f>
        <v>0</v>
      </c>
      <c r="S132" s="665">
        <f>SUM(S133:S136)</f>
        <v>804571.42799999996</v>
      </c>
      <c r="T132" s="307">
        <f>S132/$H132</f>
        <v>0.18120978108108107</v>
      </c>
      <c r="U132" s="326">
        <f>SUM(U133:U136)</f>
        <v>1206857.142</v>
      </c>
      <c r="V132" s="664">
        <f>SUM(V133:V136)</f>
        <v>0</v>
      </c>
      <c r="W132" s="665">
        <f>SUM(W133:W136)</f>
        <v>1206857.142</v>
      </c>
      <c r="X132" s="307">
        <f>W132/$H132</f>
        <v>0.2718146716216216</v>
      </c>
      <c r="Y132" s="326">
        <f>SUM(Y133:Y136)</f>
        <v>0</v>
      </c>
      <c r="Z132" s="664">
        <f>SUM(Z133:Z136)</f>
        <v>0</v>
      </c>
      <c r="AA132" s="665">
        <f>SUM(AA133:AA136)</f>
        <v>0</v>
      </c>
      <c r="AB132" s="307">
        <f>AA132/$H132</f>
        <v>0</v>
      </c>
      <c r="AC132" s="462">
        <f t="shared" si="212"/>
        <v>4440000</v>
      </c>
      <c r="AD132" s="462">
        <f t="shared" si="212"/>
        <v>0</v>
      </c>
      <c r="AE132" s="462">
        <f t="shared" si="180"/>
        <v>4440000</v>
      </c>
      <c r="AF132" s="463" t="str">
        <f t="shared" si="178"/>
        <v>OK</v>
      </c>
      <c r="AG132" s="464">
        <f t="shared" si="213"/>
        <v>1</v>
      </c>
      <c r="AH132" s="462"/>
      <c r="AI132" s="291"/>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row>
    <row r="133" spans="1:505" s="6" customFormat="1" ht="41.45" customHeight="1">
      <c r="A133" s="91" t="s">
        <v>398</v>
      </c>
      <c r="B133" s="86" t="str">
        <f>VLOOKUP(A133,'[3]Matriz de Aquisições'!D:E,2,FALSE)</f>
        <v>Modelo de Big Data a ser implantado</v>
      </c>
      <c r="C133" s="260"/>
      <c r="D133" s="270">
        <f>VLOOKUP($A133,'Matriz de Aquisições'!$D:$M,9,FALSE)</f>
        <v>90</v>
      </c>
      <c r="E133" s="271">
        <f>VLOOKUP($A133,'Matriz de Aquisições'!$D:$M,10,FALSE)</f>
        <v>0</v>
      </c>
      <c r="F133" s="327">
        <f>VLOOKUP($A133,'Matriz de Aquisições'!$D:$G,4,FALSE)*VLOOKUP('PEP Av. Fin.'!$A133,'Matriz de Aquisições'!$D:$H,5,FALSE)</f>
        <v>142857.14000000001</v>
      </c>
      <c r="G133" s="667">
        <f>VLOOKUP($A133,'Matriz de Aquisições'!$D:$G,4,FALSE)*VLOOKUP('PEP Av. Fin.'!$A133,'Matriz de Aquisições'!$D:$I,6,FALSE)</f>
        <v>0</v>
      </c>
      <c r="H133" s="328">
        <f t="shared" ref="H133:H136" si="299">F133+G133</f>
        <v>142857.14000000001</v>
      </c>
      <c r="I133" s="87">
        <f t="shared" ref="I133:I136" si="300">F133*L133</f>
        <v>0</v>
      </c>
      <c r="J133" s="668">
        <f t="shared" ref="J133:J136" si="301">G133*L133</f>
        <v>0</v>
      </c>
      <c r="K133" s="669">
        <f t="shared" ref="K133:K136" si="302">I133+J133</f>
        <v>0</v>
      </c>
      <c r="L133" s="309">
        <v>0</v>
      </c>
      <c r="M133" s="342">
        <f t="shared" ref="M133:M136" si="303">$F133*P133</f>
        <v>142857.14000000001</v>
      </c>
      <c r="N133" s="670">
        <f t="shared" ref="N133:N136" si="304">$G133*P133</f>
        <v>0</v>
      </c>
      <c r="O133" s="343">
        <f t="shared" ref="O133:O136" si="305">M133+N133</f>
        <v>142857.14000000001</v>
      </c>
      <c r="P133" s="675">
        <v>1</v>
      </c>
      <c r="Q133" s="342">
        <f t="shared" ref="Q133:Q136" si="306">$F133*T133</f>
        <v>0</v>
      </c>
      <c r="R133" s="670">
        <f t="shared" ref="R133:R136" si="307">$G133*T133</f>
        <v>0</v>
      </c>
      <c r="S133" s="343">
        <f t="shared" ref="S133:S136" si="308">Q133+R133</f>
        <v>0</v>
      </c>
      <c r="T133" s="309">
        <v>0</v>
      </c>
      <c r="U133" s="342">
        <f t="shared" ref="U133:U136" si="309">$F133*X133</f>
        <v>0</v>
      </c>
      <c r="V133" s="670">
        <f t="shared" ref="V133:V136" si="310">$G133*X133</f>
        <v>0</v>
      </c>
      <c r="W133" s="343">
        <f t="shared" ref="W133:W136" si="311">U133+V133</f>
        <v>0</v>
      </c>
      <c r="X133" s="309"/>
      <c r="Y133" s="342">
        <f t="shared" ref="Y133:Y136" si="312">$F133*AB133</f>
        <v>0</v>
      </c>
      <c r="Z133" s="670">
        <f t="shared" ref="Z133:Z136" si="313">$G133*AB133</f>
        <v>0</v>
      </c>
      <c r="AA133" s="343">
        <f t="shared" ref="AA133:AA136" si="314">Y133+Z133</f>
        <v>0</v>
      </c>
      <c r="AB133" s="309"/>
      <c r="AC133" s="462">
        <f t="shared" si="212"/>
        <v>142857.14000000001</v>
      </c>
      <c r="AD133" s="462">
        <f t="shared" si="212"/>
        <v>0</v>
      </c>
      <c r="AE133" s="462">
        <f t="shared" si="180"/>
        <v>142857.14000000001</v>
      </c>
      <c r="AF133" s="463" t="str">
        <f t="shared" ref="AF133:AF196" si="315">IF(AE133=H133,"OK","Checar")</f>
        <v>OK</v>
      </c>
      <c r="AG133" s="464">
        <f t="shared" si="213"/>
        <v>1</v>
      </c>
      <c r="AH133" s="462"/>
      <c r="AI133" s="291"/>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row>
    <row r="134" spans="1:505" s="6" customFormat="1" ht="41.45" customHeight="1">
      <c r="A134" s="91" t="s">
        <v>399</v>
      </c>
      <c r="B134" s="86" t="str">
        <f>VLOOKUP(A134,'[3]Matriz de Aquisições'!D:E,2,FALSE)</f>
        <v>Sistema de BIG DATA</v>
      </c>
      <c r="C134" s="260"/>
      <c r="D134" s="270">
        <f>VLOOKUP($A134,'Matriz de Aquisições'!$D:$M,9,FALSE)</f>
        <v>90</v>
      </c>
      <c r="E134" s="271">
        <f>VLOOKUP($A134,'Matriz de Aquisições'!$D:$M,10,FALSE)</f>
        <v>0</v>
      </c>
      <c r="F134" s="327">
        <f>VLOOKUP($A134,'Matriz de Aquisições'!$D:$G,4,FALSE)*VLOOKUP('PEP Av. Fin.'!$A134,'Matriz de Aquisições'!$D:$H,5,FALSE)</f>
        <v>2000000</v>
      </c>
      <c r="G134" s="667">
        <f>VLOOKUP($A134,'Matriz de Aquisições'!$D:$G,4,FALSE)*VLOOKUP('PEP Av. Fin.'!$A134,'Matriz de Aquisições'!$D:$I,6,FALSE)</f>
        <v>0</v>
      </c>
      <c r="H134" s="328">
        <f t="shared" si="299"/>
        <v>2000000</v>
      </c>
      <c r="I134" s="87">
        <f t="shared" si="300"/>
        <v>0</v>
      </c>
      <c r="J134" s="668">
        <f t="shared" si="301"/>
        <v>0</v>
      </c>
      <c r="K134" s="669">
        <f t="shared" si="302"/>
        <v>0</v>
      </c>
      <c r="L134" s="309">
        <v>0</v>
      </c>
      <c r="M134" s="342">
        <f t="shared" si="303"/>
        <v>0</v>
      </c>
      <c r="N134" s="670">
        <f t="shared" si="304"/>
        <v>0</v>
      </c>
      <c r="O134" s="343">
        <f t="shared" si="305"/>
        <v>0</v>
      </c>
      <c r="P134" s="675"/>
      <c r="Q134" s="342">
        <f t="shared" si="306"/>
        <v>800000</v>
      </c>
      <c r="R134" s="670">
        <f t="shared" si="307"/>
        <v>0</v>
      </c>
      <c r="S134" s="343">
        <f t="shared" si="308"/>
        <v>800000</v>
      </c>
      <c r="T134" s="309">
        <v>0.4</v>
      </c>
      <c r="U134" s="342">
        <f t="shared" si="309"/>
        <v>1200000</v>
      </c>
      <c r="V134" s="670">
        <f t="shared" si="310"/>
        <v>0</v>
      </c>
      <c r="W134" s="343">
        <f t="shared" si="311"/>
        <v>1200000</v>
      </c>
      <c r="X134" s="309">
        <v>0.6</v>
      </c>
      <c r="Y134" s="342">
        <f t="shared" si="312"/>
        <v>0</v>
      </c>
      <c r="Z134" s="670">
        <f t="shared" si="313"/>
        <v>0</v>
      </c>
      <c r="AA134" s="343">
        <f t="shared" si="314"/>
        <v>0</v>
      </c>
      <c r="AB134" s="309"/>
      <c r="AC134" s="462">
        <f t="shared" si="212"/>
        <v>2000000</v>
      </c>
      <c r="AD134" s="462">
        <f t="shared" si="212"/>
        <v>0</v>
      </c>
      <c r="AE134" s="462">
        <f t="shared" si="180"/>
        <v>2000000</v>
      </c>
      <c r="AF134" s="463" t="str">
        <f t="shared" si="315"/>
        <v>OK</v>
      </c>
      <c r="AG134" s="464">
        <f t="shared" si="213"/>
        <v>1</v>
      </c>
      <c r="AH134" s="462"/>
      <c r="AI134" s="291"/>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row>
    <row r="135" spans="1:505" s="6" customFormat="1" ht="41.45" customHeight="1">
      <c r="A135" s="91" t="s">
        <v>400</v>
      </c>
      <c r="B135" s="86" t="str">
        <f>VLOOKUP(A135,'[3]Matriz de Aquisições'!D:E,2,FALSE)</f>
        <v>Storage</v>
      </c>
      <c r="C135" s="260"/>
      <c r="D135" s="270">
        <f>VLOOKUP($A135,'Matriz de Aquisições'!$D:$M,9,FALSE)</f>
        <v>43587</v>
      </c>
      <c r="E135" s="271">
        <f>VLOOKUP($A135,'Matriz de Aquisições'!$D:$M,10,FALSE)</f>
        <v>0</v>
      </c>
      <c r="F135" s="327">
        <f>VLOOKUP($A135,'Matriz de Aquisições'!$D:$G,4,FALSE)*VLOOKUP('PEP Av. Fin.'!$A135,'Matriz de Aquisições'!$D:$H,5,FALSE)</f>
        <v>2285714.29</v>
      </c>
      <c r="G135" s="667">
        <f>VLOOKUP($A135,'Matriz de Aquisições'!$D:$G,4,FALSE)*VLOOKUP('PEP Av. Fin.'!$A135,'Matriz de Aquisições'!$D:$I,6,FALSE)</f>
        <v>0</v>
      </c>
      <c r="H135" s="328">
        <f t="shared" si="299"/>
        <v>2285714.29</v>
      </c>
      <c r="I135" s="87">
        <f t="shared" si="300"/>
        <v>2285714.29</v>
      </c>
      <c r="J135" s="668">
        <f t="shared" si="301"/>
        <v>0</v>
      </c>
      <c r="K135" s="669">
        <f t="shared" si="302"/>
        <v>2285714.29</v>
      </c>
      <c r="L135" s="309">
        <v>1</v>
      </c>
      <c r="M135" s="342">
        <f t="shared" si="303"/>
        <v>0</v>
      </c>
      <c r="N135" s="670">
        <f t="shared" si="304"/>
        <v>0</v>
      </c>
      <c r="O135" s="343">
        <f t="shared" si="305"/>
        <v>0</v>
      </c>
      <c r="P135" s="675"/>
      <c r="Q135" s="342">
        <f t="shared" si="306"/>
        <v>0</v>
      </c>
      <c r="R135" s="670">
        <f t="shared" si="307"/>
        <v>0</v>
      </c>
      <c r="S135" s="343">
        <f t="shared" si="308"/>
        <v>0</v>
      </c>
      <c r="T135" s="309">
        <v>0</v>
      </c>
      <c r="U135" s="342">
        <f t="shared" si="309"/>
        <v>0</v>
      </c>
      <c r="V135" s="670">
        <f t="shared" si="310"/>
        <v>0</v>
      </c>
      <c r="W135" s="343">
        <f t="shared" si="311"/>
        <v>0</v>
      </c>
      <c r="X135" s="309"/>
      <c r="Y135" s="342">
        <f t="shared" si="312"/>
        <v>0</v>
      </c>
      <c r="Z135" s="670">
        <f t="shared" si="313"/>
        <v>0</v>
      </c>
      <c r="AA135" s="343">
        <f t="shared" si="314"/>
        <v>0</v>
      </c>
      <c r="AB135" s="309"/>
      <c r="AC135" s="462">
        <f t="shared" si="212"/>
        <v>2285714.29</v>
      </c>
      <c r="AD135" s="462">
        <f t="shared" si="212"/>
        <v>0</v>
      </c>
      <c r="AE135" s="462">
        <f t="shared" si="180"/>
        <v>2285714.29</v>
      </c>
      <c r="AF135" s="463" t="str">
        <f t="shared" si="315"/>
        <v>OK</v>
      </c>
      <c r="AG135" s="464">
        <f t="shared" si="213"/>
        <v>1</v>
      </c>
      <c r="AH135" s="462"/>
      <c r="AI135" s="291"/>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row>
    <row r="136" spans="1:505" s="6" customFormat="1" ht="41.45" customHeight="1" thickBot="1">
      <c r="A136" s="91" t="s">
        <v>401</v>
      </c>
      <c r="B136" s="86" t="str">
        <f>VLOOKUP(A136,'[3]Matriz de Aquisições'!D:E,2,FALSE)</f>
        <v>Capacitação para trabalhar com Big Data</v>
      </c>
      <c r="C136" s="260"/>
      <c r="D136" s="270">
        <f>VLOOKUP($A136,'Matriz de Aquisições'!$D:$M,9,FALSE)</f>
        <v>90</v>
      </c>
      <c r="E136" s="271">
        <f>VLOOKUP($A136,'Matriz de Aquisições'!$D:$M,10,FALSE)</f>
        <v>0</v>
      </c>
      <c r="F136" s="327">
        <f>VLOOKUP($A136,'Matriz de Aquisições'!$D:$G,4,FALSE)*VLOOKUP('PEP Av. Fin.'!$A136,'Matriz de Aquisições'!$D:$H,5,FALSE)</f>
        <v>11428.57</v>
      </c>
      <c r="G136" s="667">
        <f>VLOOKUP($A136,'Matriz de Aquisições'!$D:$G,4,FALSE)*VLOOKUP('PEP Av. Fin.'!$A136,'Matriz de Aquisições'!$D:$I,6,FALSE)</f>
        <v>0</v>
      </c>
      <c r="H136" s="328">
        <f t="shared" si="299"/>
        <v>11428.57</v>
      </c>
      <c r="I136" s="87">
        <f t="shared" si="300"/>
        <v>0</v>
      </c>
      <c r="J136" s="668">
        <f t="shared" si="301"/>
        <v>0</v>
      </c>
      <c r="K136" s="669">
        <f t="shared" si="302"/>
        <v>0</v>
      </c>
      <c r="L136" s="309">
        <v>0</v>
      </c>
      <c r="M136" s="342">
        <f t="shared" si="303"/>
        <v>0</v>
      </c>
      <c r="N136" s="670">
        <f t="shared" si="304"/>
        <v>0</v>
      </c>
      <c r="O136" s="343">
        <f t="shared" si="305"/>
        <v>0</v>
      </c>
      <c r="P136" s="675"/>
      <c r="Q136" s="342">
        <f t="shared" si="306"/>
        <v>4571.4279999999999</v>
      </c>
      <c r="R136" s="670">
        <f t="shared" si="307"/>
        <v>0</v>
      </c>
      <c r="S136" s="343">
        <f t="shared" si="308"/>
        <v>4571.4279999999999</v>
      </c>
      <c r="T136" s="309">
        <v>0.4</v>
      </c>
      <c r="U136" s="342">
        <f t="shared" si="309"/>
        <v>6857.1419999999998</v>
      </c>
      <c r="V136" s="670">
        <f t="shared" si="310"/>
        <v>0</v>
      </c>
      <c r="W136" s="343">
        <f t="shared" si="311"/>
        <v>6857.1419999999998</v>
      </c>
      <c r="X136" s="309">
        <v>0.6</v>
      </c>
      <c r="Y136" s="342">
        <f t="shared" si="312"/>
        <v>0</v>
      </c>
      <c r="Z136" s="670">
        <f t="shared" si="313"/>
        <v>0</v>
      </c>
      <c r="AA136" s="343">
        <f t="shared" si="314"/>
        <v>0</v>
      </c>
      <c r="AB136" s="309"/>
      <c r="AC136" s="462">
        <f t="shared" si="212"/>
        <v>11428.57</v>
      </c>
      <c r="AD136" s="462">
        <f t="shared" si="212"/>
        <v>0</v>
      </c>
      <c r="AE136" s="462">
        <f t="shared" si="180"/>
        <v>11428.57</v>
      </c>
      <c r="AF136" s="463" t="str">
        <f t="shared" si="315"/>
        <v>OK</v>
      </c>
      <c r="AG136" s="464">
        <f t="shared" si="213"/>
        <v>1</v>
      </c>
      <c r="AH136" s="462"/>
      <c r="AI136" s="291"/>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row>
    <row r="137" spans="1:505" s="6" customFormat="1" ht="41.45" customHeight="1" collapsed="1">
      <c r="A137" s="88" t="str">
        <f t="shared" si="52"/>
        <v>2.3</v>
      </c>
      <c r="B137" s="84" t="str">
        <f>'[3]Avanço físico'!A80</f>
        <v>2.3   Proceso electrónico del contencioso implantado</v>
      </c>
      <c r="C137" s="259"/>
      <c r="D137" s="266">
        <f t="shared" ref="D137:E137" si="316">D138</f>
        <v>90</v>
      </c>
      <c r="E137" s="267">
        <f t="shared" si="316"/>
        <v>0</v>
      </c>
      <c r="F137" s="330">
        <f>F138</f>
        <v>1683428.57</v>
      </c>
      <c r="G137" s="661">
        <f t="shared" ref="G137:AB137" si="317">G138</f>
        <v>0</v>
      </c>
      <c r="H137" s="662">
        <f t="shared" si="317"/>
        <v>1683428.57</v>
      </c>
      <c r="I137" s="330">
        <f>I138</f>
        <v>216862.85609999998</v>
      </c>
      <c r="J137" s="661">
        <f t="shared" si="317"/>
        <v>0</v>
      </c>
      <c r="K137" s="662">
        <f t="shared" si="317"/>
        <v>216862.85609999998</v>
      </c>
      <c r="L137" s="306">
        <f t="shared" ref="L137:L210" si="318">K137/H137</f>
        <v>0.12882213119384089</v>
      </c>
      <c r="M137" s="345">
        <f t="shared" si="317"/>
        <v>409365.71389999997</v>
      </c>
      <c r="N137" s="681">
        <f t="shared" si="317"/>
        <v>0</v>
      </c>
      <c r="O137" s="682">
        <f t="shared" si="317"/>
        <v>409365.71389999997</v>
      </c>
      <c r="P137" s="663">
        <f t="shared" si="317"/>
        <v>0.24317379495347399</v>
      </c>
      <c r="Q137" s="345">
        <f t="shared" si="317"/>
        <v>1053514.2864999999</v>
      </c>
      <c r="R137" s="681">
        <f t="shared" si="317"/>
        <v>0</v>
      </c>
      <c r="S137" s="682">
        <f t="shared" si="317"/>
        <v>1053514.2864999999</v>
      </c>
      <c r="T137" s="319">
        <f t="shared" si="317"/>
        <v>0.62581466494892612</v>
      </c>
      <c r="U137" s="345">
        <f t="shared" si="317"/>
        <v>3685.7134999999998</v>
      </c>
      <c r="V137" s="681">
        <f t="shared" si="317"/>
        <v>0</v>
      </c>
      <c r="W137" s="682">
        <f t="shared" si="317"/>
        <v>3685.7134999999998</v>
      </c>
      <c r="X137" s="306">
        <f t="shared" si="317"/>
        <v>2.1894089037588329E-3</v>
      </c>
      <c r="Y137" s="345">
        <f t="shared" si="317"/>
        <v>0</v>
      </c>
      <c r="Z137" s="681">
        <f t="shared" si="317"/>
        <v>0</v>
      </c>
      <c r="AA137" s="682">
        <f t="shared" si="317"/>
        <v>0</v>
      </c>
      <c r="AB137" s="306">
        <f t="shared" si="317"/>
        <v>0</v>
      </c>
      <c r="AC137" s="462">
        <f t="shared" si="212"/>
        <v>1683428.5699999998</v>
      </c>
      <c r="AD137" s="462">
        <f t="shared" si="212"/>
        <v>0</v>
      </c>
      <c r="AE137" s="462">
        <f t="shared" si="180"/>
        <v>1683428.5699999998</v>
      </c>
      <c r="AF137" s="463" t="str">
        <f t="shared" si="315"/>
        <v>OK</v>
      </c>
      <c r="AG137" s="464">
        <f t="shared" si="213"/>
        <v>0.99999999999999989</v>
      </c>
      <c r="AH137" s="462"/>
      <c r="AI137" s="291"/>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row>
    <row r="138" spans="1:505" s="6" customFormat="1" ht="41.45" customHeight="1">
      <c r="A138" s="89" t="str">
        <f t="shared" si="241"/>
        <v>2.3.1</v>
      </c>
      <c r="B138" s="82" t="str">
        <f>'[3]Avanço físico'!A81</f>
        <v>2.3.1 Automação do Processo Eletrônico</v>
      </c>
      <c r="C138" s="257"/>
      <c r="D138" s="268">
        <f>MIN(D139:D143)</f>
        <v>90</v>
      </c>
      <c r="E138" s="269">
        <f>MAX(E139:E143)</f>
        <v>0</v>
      </c>
      <c r="F138" s="326">
        <f>SUM(F139:F144)</f>
        <v>1683428.57</v>
      </c>
      <c r="G138" s="672">
        <f t="shared" ref="G138:H138" si="319">SUM(G139:G144)</f>
        <v>0</v>
      </c>
      <c r="H138" s="329">
        <f t="shared" si="319"/>
        <v>1683428.57</v>
      </c>
      <c r="I138" s="326">
        <f>SUM(I139:I144)</f>
        <v>216862.85609999998</v>
      </c>
      <c r="J138" s="672">
        <f t="shared" ref="J138:K138" si="320">SUM(J139:J144)</f>
        <v>0</v>
      </c>
      <c r="K138" s="329">
        <f t="shared" si="320"/>
        <v>216862.85609999998</v>
      </c>
      <c r="L138" s="307">
        <f>K138/$H138</f>
        <v>0.12882213119384089</v>
      </c>
      <c r="M138" s="326">
        <f>SUM(M139:M144)</f>
        <v>409365.71389999997</v>
      </c>
      <c r="N138" s="672">
        <f t="shared" ref="N138:O138" si="321">SUM(N139:N144)</f>
        <v>0</v>
      </c>
      <c r="O138" s="329">
        <f t="shared" si="321"/>
        <v>409365.71389999997</v>
      </c>
      <c r="P138" s="666">
        <f>O138/$H138</f>
        <v>0.24317379495347399</v>
      </c>
      <c r="Q138" s="326">
        <f>SUM(Q139:Q144)</f>
        <v>1053514.2864999999</v>
      </c>
      <c r="R138" s="672">
        <f t="shared" ref="R138:S138" si="322">SUM(R139:R144)</f>
        <v>0</v>
      </c>
      <c r="S138" s="329">
        <f t="shared" si="322"/>
        <v>1053514.2864999999</v>
      </c>
      <c r="T138" s="307">
        <f>S138/$H138</f>
        <v>0.62581466494892612</v>
      </c>
      <c r="U138" s="326">
        <f>SUM(U139:U144)</f>
        <v>3685.7134999999998</v>
      </c>
      <c r="V138" s="672">
        <f t="shared" ref="V138:W138" si="323">SUM(V139:V144)</f>
        <v>0</v>
      </c>
      <c r="W138" s="329">
        <f t="shared" si="323"/>
        <v>3685.7134999999998</v>
      </c>
      <c r="X138" s="307">
        <f>W138/$H138</f>
        <v>2.1894089037588329E-3</v>
      </c>
      <c r="Y138" s="326">
        <f>SUM(Y139:Y144)</f>
        <v>0</v>
      </c>
      <c r="Z138" s="672">
        <f t="shared" ref="Z138:AA138" si="324">SUM(Z139:Z144)</f>
        <v>0</v>
      </c>
      <c r="AA138" s="329">
        <f t="shared" si="324"/>
        <v>0</v>
      </c>
      <c r="AB138" s="307">
        <f>AA138/$H138</f>
        <v>0</v>
      </c>
      <c r="AC138" s="462">
        <f t="shared" si="212"/>
        <v>1683428.5699999998</v>
      </c>
      <c r="AD138" s="462">
        <f t="shared" si="212"/>
        <v>0</v>
      </c>
      <c r="AE138" s="462">
        <f t="shared" si="180"/>
        <v>1683428.5699999998</v>
      </c>
      <c r="AF138" s="463" t="str">
        <f t="shared" si="315"/>
        <v>OK</v>
      </c>
      <c r="AG138" s="464">
        <f t="shared" si="213"/>
        <v>0.99999999999999989</v>
      </c>
      <c r="AH138" s="462"/>
      <c r="AI138" s="291"/>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row>
    <row r="139" spans="1:505" s="6" customFormat="1" ht="41.45" customHeight="1">
      <c r="A139" s="91" t="s">
        <v>402</v>
      </c>
      <c r="B139" s="86" t="str">
        <f>VLOOKUP(A139,'[3]Matriz de Aquisições'!D:E,2,FALSE)</f>
        <v xml:space="preserve">Instalação de licenças de Sistema de Captura de Documento Desktop </v>
      </c>
      <c r="C139" s="260"/>
      <c r="D139" s="270">
        <f>VLOOKUP($A139,'Matriz de Aquisições'!$D:$M,9,FALSE)</f>
        <v>43707</v>
      </c>
      <c r="E139" s="271">
        <f>VLOOKUP($A139,'Matriz de Aquisições'!$D:$M,10,FALSE)</f>
        <v>0</v>
      </c>
      <c r="F139" s="327">
        <f>VLOOKUP($A139,'Matriz de Aquisições'!$D:$G,4,FALSE)*VLOOKUP('PEP Av. Fin.'!$A139,'Matriz de Aquisições'!$D:$H,5,FALSE)</f>
        <v>53142.86</v>
      </c>
      <c r="G139" s="667">
        <f>VLOOKUP($A139,'Matriz de Aquisições'!$D:$G,4,FALSE)*VLOOKUP('PEP Av. Fin.'!$A139,'Matriz de Aquisições'!$D:$I,6,FALSE)</f>
        <v>0</v>
      </c>
      <c r="H139" s="328">
        <f t="shared" ref="H139:H144" si="325">F139+G139</f>
        <v>53142.86</v>
      </c>
      <c r="I139" s="87">
        <f t="shared" ref="I139:I144" si="326">F139*L139</f>
        <v>0</v>
      </c>
      <c r="J139" s="668">
        <f t="shared" ref="J139:J144" si="327">G139*L139</f>
        <v>0</v>
      </c>
      <c r="K139" s="669">
        <f t="shared" ref="K139:K144" si="328">I139+J139</f>
        <v>0</v>
      </c>
      <c r="L139" s="309">
        <v>0</v>
      </c>
      <c r="M139" s="342">
        <f t="shared" ref="M139:M144" si="329">$F139*P139</f>
        <v>15942.858</v>
      </c>
      <c r="N139" s="670">
        <f t="shared" ref="N139:N144" si="330">$G139*P139</f>
        <v>0</v>
      </c>
      <c r="O139" s="343">
        <f t="shared" ref="O139:O144" si="331">M139+N139</f>
        <v>15942.858</v>
      </c>
      <c r="P139" s="675">
        <v>0.3</v>
      </c>
      <c r="Q139" s="342">
        <f t="shared" ref="Q139:Q144" si="332">$F139*T139</f>
        <v>37200.002</v>
      </c>
      <c r="R139" s="670">
        <f t="shared" ref="R139:R144" si="333">$G139*T139</f>
        <v>0</v>
      </c>
      <c r="S139" s="343">
        <f t="shared" ref="S139:S144" si="334">Q139+R139</f>
        <v>37200.002</v>
      </c>
      <c r="T139" s="309">
        <v>0.7</v>
      </c>
      <c r="U139" s="342">
        <f t="shared" ref="U139:U144" si="335">$F139*X139</f>
        <v>0</v>
      </c>
      <c r="V139" s="670">
        <f t="shared" ref="V139:V144" si="336">$G139*X139</f>
        <v>0</v>
      </c>
      <c r="W139" s="343">
        <f t="shared" ref="W139:W144" si="337">U139+V139</f>
        <v>0</v>
      </c>
      <c r="X139" s="309"/>
      <c r="Y139" s="342">
        <f t="shared" ref="Y139:Y144" si="338">$F139*AB139</f>
        <v>0</v>
      </c>
      <c r="Z139" s="670">
        <f t="shared" ref="Z139:Z144" si="339">$G139*AB139</f>
        <v>0</v>
      </c>
      <c r="AA139" s="343">
        <f t="shared" ref="AA139:AA144" si="340">Y139+Z139</f>
        <v>0</v>
      </c>
      <c r="AB139" s="309"/>
      <c r="AC139" s="462">
        <f t="shared" si="212"/>
        <v>53142.86</v>
      </c>
      <c r="AD139" s="462">
        <f t="shared" si="212"/>
        <v>0</v>
      </c>
      <c r="AE139" s="462">
        <f t="shared" si="180"/>
        <v>53142.86</v>
      </c>
      <c r="AF139" s="463" t="str">
        <f t="shared" si="315"/>
        <v>OK</v>
      </c>
      <c r="AG139" s="464">
        <f t="shared" si="213"/>
        <v>1</v>
      </c>
      <c r="AH139" s="462"/>
      <c r="AI139" s="291"/>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row>
    <row r="140" spans="1:505" s="6" customFormat="1" ht="41.45" customHeight="1">
      <c r="A140" s="91" t="s">
        <v>403</v>
      </c>
      <c r="B140" s="86" t="str">
        <f>VLOOKUP(A140,'[3]Matriz de Aquisições'!D:E,2,FALSE)</f>
        <v xml:space="preserve">Levantamento de requisitos funcionais </v>
      </c>
      <c r="C140" s="260"/>
      <c r="D140" s="270">
        <f>VLOOKUP($A140,'Matriz de Aquisições'!$D:$M,9,FALSE)</f>
        <v>43587</v>
      </c>
      <c r="E140" s="271">
        <f>VLOOKUP($A140,'Matriz de Aquisições'!$D:$M,10,FALSE)</f>
        <v>0</v>
      </c>
      <c r="F140" s="327">
        <f>VLOOKUP($A140,'Matriz de Aquisições'!$D:$G,4,FALSE)*VLOOKUP('PEP Av. Fin.'!$A140,'Matriz de Aquisições'!$D:$H,5,FALSE)</f>
        <v>15428.57</v>
      </c>
      <c r="G140" s="667">
        <f>VLOOKUP($A140,'Matriz de Aquisições'!$D:$G,4,FALSE)*VLOOKUP('PEP Av. Fin.'!$A140,'Matriz de Aquisições'!$D:$I,6,FALSE)</f>
        <v>0</v>
      </c>
      <c r="H140" s="328">
        <f t="shared" si="325"/>
        <v>15428.57</v>
      </c>
      <c r="I140" s="87">
        <f t="shared" si="326"/>
        <v>5091.4281000000001</v>
      </c>
      <c r="J140" s="668">
        <f t="shared" si="327"/>
        <v>0</v>
      </c>
      <c r="K140" s="669">
        <f t="shared" si="328"/>
        <v>5091.4281000000001</v>
      </c>
      <c r="L140" s="309">
        <v>0.33</v>
      </c>
      <c r="M140" s="342">
        <f t="shared" si="329"/>
        <v>4165.7139000000006</v>
      </c>
      <c r="N140" s="670">
        <f t="shared" si="330"/>
        <v>0</v>
      </c>
      <c r="O140" s="343">
        <f t="shared" si="331"/>
        <v>4165.7139000000006</v>
      </c>
      <c r="P140" s="675">
        <v>0.27</v>
      </c>
      <c r="Q140" s="342">
        <f t="shared" si="332"/>
        <v>3857.1424999999999</v>
      </c>
      <c r="R140" s="670">
        <f t="shared" si="333"/>
        <v>0</v>
      </c>
      <c r="S140" s="343">
        <f t="shared" si="334"/>
        <v>3857.1424999999999</v>
      </c>
      <c r="T140" s="309">
        <v>0.25</v>
      </c>
      <c r="U140" s="342">
        <f t="shared" si="335"/>
        <v>2314.2855</v>
      </c>
      <c r="V140" s="670">
        <f t="shared" si="336"/>
        <v>0</v>
      </c>
      <c r="W140" s="343">
        <f t="shared" si="337"/>
        <v>2314.2855</v>
      </c>
      <c r="X140" s="309">
        <v>0.15</v>
      </c>
      <c r="Y140" s="342">
        <f t="shared" si="338"/>
        <v>0</v>
      </c>
      <c r="Z140" s="670">
        <f t="shared" si="339"/>
        <v>0</v>
      </c>
      <c r="AA140" s="343">
        <f t="shared" si="340"/>
        <v>0</v>
      </c>
      <c r="AB140" s="309"/>
      <c r="AC140" s="462">
        <f t="shared" si="212"/>
        <v>15428.57</v>
      </c>
      <c r="AD140" s="462">
        <f t="shared" si="212"/>
        <v>0</v>
      </c>
      <c r="AE140" s="462">
        <f t="shared" si="180"/>
        <v>15428.57</v>
      </c>
      <c r="AF140" s="463" t="str">
        <f t="shared" si="315"/>
        <v>OK</v>
      </c>
      <c r="AG140" s="464">
        <f t="shared" si="213"/>
        <v>1</v>
      </c>
      <c r="AH140" s="462"/>
      <c r="AI140" s="291"/>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row>
    <row r="141" spans="1:505" s="6" customFormat="1" ht="41.45" customHeight="1">
      <c r="A141" s="91" t="s">
        <v>404</v>
      </c>
      <c r="B141" s="86" t="str">
        <f>VLOOKUP(A141,'[3]Matriz de Aquisições'!D:E,2,FALSE)</f>
        <v>Sistema automatizado de processo eletrônico com workflow</v>
      </c>
      <c r="C141" s="260"/>
      <c r="D141" s="270">
        <f>VLOOKUP($A141,'Matriz de Aquisições'!$D:$M,9,FALSE)</f>
        <v>43707</v>
      </c>
      <c r="E141" s="271">
        <f>VLOOKUP($A141,'Matriz de Aquisições'!$D:$M,10,FALSE)</f>
        <v>0</v>
      </c>
      <c r="F141" s="327">
        <f>VLOOKUP($A141,'Matriz de Aquisições'!$D:$G,4,FALSE)*VLOOKUP('PEP Av. Fin.'!$A141,'Matriz de Aquisições'!$D:$H,5,FALSE)</f>
        <v>1428571.43</v>
      </c>
      <c r="G141" s="667">
        <f>VLOOKUP($A141,'Matriz de Aquisições'!$D:$G,4,FALSE)*VLOOKUP('PEP Av. Fin.'!$A141,'Matriz de Aquisições'!$D:$I,6,FALSE)</f>
        <v>0</v>
      </c>
      <c r="H141" s="328">
        <f t="shared" si="325"/>
        <v>1428571.43</v>
      </c>
      <c r="I141" s="87">
        <f t="shared" si="326"/>
        <v>142857.14300000001</v>
      </c>
      <c r="J141" s="668">
        <f t="shared" si="327"/>
        <v>0</v>
      </c>
      <c r="K141" s="669">
        <f t="shared" si="328"/>
        <v>142857.14300000001</v>
      </c>
      <c r="L141" s="309">
        <v>0.1</v>
      </c>
      <c r="M141" s="342">
        <f t="shared" si="329"/>
        <v>285714.28600000002</v>
      </c>
      <c r="N141" s="670">
        <f t="shared" si="330"/>
        <v>0</v>
      </c>
      <c r="O141" s="343">
        <f t="shared" si="331"/>
        <v>285714.28600000002</v>
      </c>
      <c r="P141" s="675">
        <v>0.2</v>
      </c>
      <c r="Q141" s="342">
        <f t="shared" si="332"/>
        <v>1000000.0009999999</v>
      </c>
      <c r="R141" s="670">
        <f t="shared" si="333"/>
        <v>0</v>
      </c>
      <c r="S141" s="343">
        <f t="shared" si="334"/>
        <v>1000000.0009999999</v>
      </c>
      <c r="T141" s="309">
        <v>0.7</v>
      </c>
      <c r="U141" s="342">
        <f t="shared" si="335"/>
        <v>0</v>
      </c>
      <c r="V141" s="670">
        <f t="shared" si="336"/>
        <v>0</v>
      </c>
      <c r="W141" s="343">
        <f t="shared" si="337"/>
        <v>0</v>
      </c>
      <c r="X141" s="309"/>
      <c r="Y141" s="342">
        <f t="shared" si="338"/>
        <v>0</v>
      </c>
      <c r="Z141" s="670">
        <f t="shared" si="339"/>
        <v>0</v>
      </c>
      <c r="AA141" s="343">
        <f t="shared" si="340"/>
        <v>0</v>
      </c>
      <c r="AB141" s="309"/>
      <c r="AC141" s="462">
        <f t="shared" si="212"/>
        <v>1428571.43</v>
      </c>
      <c r="AD141" s="462">
        <f t="shared" si="212"/>
        <v>0</v>
      </c>
      <c r="AE141" s="462">
        <f t="shared" si="180"/>
        <v>1428571.43</v>
      </c>
      <c r="AF141" s="463" t="str">
        <f t="shared" si="315"/>
        <v>OK</v>
      </c>
      <c r="AG141" s="464">
        <f t="shared" si="213"/>
        <v>0.99999999999999989</v>
      </c>
      <c r="AH141" s="462"/>
      <c r="AI141" s="291"/>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row>
    <row r="142" spans="1:505" s="6" customFormat="1" ht="41.45" customHeight="1">
      <c r="A142" s="91" t="s">
        <v>405</v>
      </c>
      <c r="B142" s="86" t="str">
        <f>VLOOKUP(A142,'[3]Matriz de Aquisições'!D:E,2,FALSE)</f>
        <v>Visita técnica</v>
      </c>
      <c r="C142" s="260"/>
      <c r="D142" s="270">
        <f>VLOOKUP($A142,'Matriz de Aquisições'!$D:$M,9,FALSE)</f>
        <v>90</v>
      </c>
      <c r="E142" s="271">
        <f>VLOOKUP($A142,'Matriz de Aquisições'!$D:$M,10,FALSE)</f>
        <v>0</v>
      </c>
      <c r="F142" s="327">
        <f>VLOOKUP($A142,'Matriz de Aquisições'!$D:$G,4,FALSE)*VLOOKUP('PEP Av. Fin.'!$A142,'Matriz de Aquisições'!$D:$H,5,FALSE)</f>
        <v>3428.57</v>
      </c>
      <c r="G142" s="667">
        <f>VLOOKUP($A142,'Matriz de Aquisições'!$D:$G,4,FALSE)*VLOOKUP('PEP Av. Fin.'!$A142,'Matriz de Aquisições'!$D:$I,6,FALSE)</f>
        <v>0</v>
      </c>
      <c r="H142" s="328">
        <f t="shared" si="325"/>
        <v>3428.57</v>
      </c>
      <c r="I142" s="87">
        <f t="shared" si="326"/>
        <v>342.85700000000003</v>
      </c>
      <c r="J142" s="668">
        <f t="shared" si="327"/>
        <v>0</v>
      </c>
      <c r="K142" s="669">
        <f t="shared" si="328"/>
        <v>342.85700000000003</v>
      </c>
      <c r="L142" s="309">
        <v>0.1</v>
      </c>
      <c r="M142" s="342">
        <f t="shared" si="329"/>
        <v>685.71400000000006</v>
      </c>
      <c r="N142" s="670">
        <f t="shared" si="330"/>
        <v>0</v>
      </c>
      <c r="O142" s="343">
        <f t="shared" si="331"/>
        <v>685.71400000000006</v>
      </c>
      <c r="P142" s="675">
        <v>0.2</v>
      </c>
      <c r="Q142" s="342">
        <f t="shared" si="332"/>
        <v>1028.5709999999999</v>
      </c>
      <c r="R142" s="670">
        <f t="shared" si="333"/>
        <v>0</v>
      </c>
      <c r="S142" s="343">
        <f t="shared" si="334"/>
        <v>1028.5709999999999</v>
      </c>
      <c r="T142" s="309">
        <v>0.3</v>
      </c>
      <c r="U142" s="342">
        <f t="shared" si="335"/>
        <v>1371.4280000000001</v>
      </c>
      <c r="V142" s="670">
        <f t="shared" si="336"/>
        <v>0</v>
      </c>
      <c r="W142" s="343">
        <f t="shared" si="337"/>
        <v>1371.4280000000001</v>
      </c>
      <c r="X142" s="309">
        <v>0.4</v>
      </c>
      <c r="Y142" s="342">
        <f t="shared" si="338"/>
        <v>0</v>
      </c>
      <c r="Z142" s="670">
        <f t="shared" si="339"/>
        <v>0</v>
      </c>
      <c r="AA142" s="343">
        <f t="shared" si="340"/>
        <v>0</v>
      </c>
      <c r="AB142" s="309">
        <v>0</v>
      </c>
      <c r="AC142" s="462">
        <f t="shared" si="212"/>
        <v>3428.5699999999997</v>
      </c>
      <c r="AD142" s="462">
        <f t="shared" si="212"/>
        <v>0</v>
      </c>
      <c r="AE142" s="462">
        <f t="shared" si="180"/>
        <v>3428.5699999999997</v>
      </c>
      <c r="AF142" s="463" t="str">
        <f t="shared" si="315"/>
        <v>OK</v>
      </c>
      <c r="AG142" s="464">
        <f t="shared" si="213"/>
        <v>0.99999999999999989</v>
      </c>
      <c r="AH142" s="462"/>
      <c r="AI142" s="291"/>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row>
    <row r="143" spans="1:505" s="6" customFormat="1" ht="41.45" customHeight="1">
      <c r="A143" s="91" t="s">
        <v>406</v>
      </c>
      <c r="B143" s="86" t="str">
        <f>VLOOKUP(A143,'[3]Matriz de Aquisições'!D:E,2,FALSE)</f>
        <v>Capacitação em sistema de processo eletrônico</v>
      </c>
      <c r="C143" s="260"/>
      <c r="D143" s="270">
        <f>VLOOKUP($A143,'Matriz de Aquisições'!$D:$M,9,FALSE)</f>
        <v>44318</v>
      </c>
      <c r="E143" s="271">
        <f>VLOOKUP($A143,'Matriz de Aquisições'!$D:$M,10,FALSE)</f>
        <v>0</v>
      </c>
      <c r="F143" s="327">
        <f>VLOOKUP($A143,'Matriz de Aquisições'!$D:$G,4,FALSE)*VLOOKUP('PEP Av. Fin.'!$A143,'Matriz de Aquisições'!$D:$H,5,FALSE)</f>
        <v>11428.57</v>
      </c>
      <c r="G143" s="667">
        <f>VLOOKUP($A143,'Matriz de Aquisições'!$D:$G,4,FALSE)*VLOOKUP('PEP Av. Fin.'!$A143,'Matriz de Aquisições'!$D:$I,6,FALSE)</f>
        <v>0</v>
      </c>
      <c r="H143" s="328">
        <f t="shared" si="325"/>
        <v>11428.57</v>
      </c>
      <c r="I143" s="87">
        <f t="shared" si="326"/>
        <v>0</v>
      </c>
      <c r="J143" s="668">
        <f t="shared" si="327"/>
        <v>0</v>
      </c>
      <c r="K143" s="669">
        <f t="shared" si="328"/>
        <v>0</v>
      </c>
      <c r="L143" s="309">
        <v>0</v>
      </c>
      <c r="M143" s="342">
        <f t="shared" si="329"/>
        <v>0</v>
      </c>
      <c r="N143" s="670">
        <f t="shared" si="330"/>
        <v>0</v>
      </c>
      <c r="O143" s="343">
        <f t="shared" si="331"/>
        <v>0</v>
      </c>
      <c r="P143" s="675">
        <v>0</v>
      </c>
      <c r="Q143" s="342">
        <f t="shared" si="332"/>
        <v>11428.57</v>
      </c>
      <c r="R143" s="670">
        <f t="shared" si="333"/>
        <v>0</v>
      </c>
      <c r="S143" s="343">
        <f t="shared" si="334"/>
        <v>11428.57</v>
      </c>
      <c r="T143" s="309">
        <v>1</v>
      </c>
      <c r="U143" s="342">
        <f t="shared" si="335"/>
        <v>0</v>
      </c>
      <c r="V143" s="670">
        <f t="shared" si="336"/>
        <v>0</v>
      </c>
      <c r="W143" s="343">
        <f t="shared" si="337"/>
        <v>0</v>
      </c>
      <c r="X143" s="309"/>
      <c r="Y143" s="342">
        <f t="shared" si="338"/>
        <v>0</v>
      </c>
      <c r="Z143" s="670">
        <f t="shared" si="339"/>
        <v>0</v>
      </c>
      <c r="AA143" s="343">
        <f t="shared" si="340"/>
        <v>0</v>
      </c>
      <c r="AB143" s="309"/>
      <c r="AC143" s="462">
        <f t="shared" si="212"/>
        <v>11428.57</v>
      </c>
      <c r="AD143" s="462">
        <f t="shared" si="212"/>
        <v>0</v>
      </c>
      <c r="AE143" s="462">
        <f t="shared" si="180"/>
        <v>11428.57</v>
      </c>
      <c r="AF143" s="463" t="str">
        <f t="shared" si="315"/>
        <v>OK</v>
      </c>
      <c r="AG143" s="464">
        <f t="shared" si="213"/>
        <v>1</v>
      </c>
      <c r="AH143" s="462"/>
      <c r="AI143" s="291"/>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row>
    <row r="144" spans="1:505" s="6" customFormat="1" ht="41.45" customHeight="1" thickBot="1">
      <c r="A144" s="91" t="s">
        <v>407</v>
      </c>
      <c r="B144" s="86" t="str">
        <f>VLOOKUP(A144,'[3]Matriz de Aquisições'!D:E,2,FALSE)</f>
        <v>Revisão e ajuste da legislação com ferramenta de busca</v>
      </c>
      <c r="C144" s="260"/>
      <c r="D144" s="270">
        <f>VLOOKUP($A144,'Matriz de Aquisições'!$D:$M,9,FALSE)</f>
        <v>43707</v>
      </c>
      <c r="E144" s="271">
        <f>VLOOKUP($A144,'Matriz de Aquisições'!$D:$M,10,FALSE)</f>
        <v>0</v>
      </c>
      <c r="F144" s="327">
        <f>VLOOKUP($A144,'Matriz de Aquisições'!$D:$G,4,FALSE)*VLOOKUP('PEP Av. Fin.'!$A144,'Matriz de Aquisições'!$D:$H,5,FALSE)</f>
        <v>171428.57</v>
      </c>
      <c r="G144" s="667">
        <f>VLOOKUP($A144,'Matriz de Aquisições'!$D:$G,4,FALSE)*VLOOKUP('PEP Av. Fin.'!$A144,'Matriz de Aquisições'!$D:$I,6,FALSE)</f>
        <v>0</v>
      </c>
      <c r="H144" s="328">
        <f t="shared" si="325"/>
        <v>171428.57</v>
      </c>
      <c r="I144" s="87">
        <f t="shared" si="326"/>
        <v>68571.428</v>
      </c>
      <c r="J144" s="668">
        <f t="shared" si="327"/>
        <v>0</v>
      </c>
      <c r="K144" s="669">
        <f t="shared" si="328"/>
        <v>68571.428</v>
      </c>
      <c r="L144" s="309">
        <v>0.4</v>
      </c>
      <c r="M144" s="342">
        <f t="shared" si="329"/>
        <v>102857.14200000001</v>
      </c>
      <c r="N144" s="670">
        <f t="shared" si="330"/>
        <v>0</v>
      </c>
      <c r="O144" s="343">
        <f t="shared" si="331"/>
        <v>102857.14200000001</v>
      </c>
      <c r="P144" s="675">
        <v>0.6</v>
      </c>
      <c r="Q144" s="342">
        <f t="shared" si="332"/>
        <v>0</v>
      </c>
      <c r="R144" s="670">
        <f t="shared" si="333"/>
        <v>0</v>
      </c>
      <c r="S144" s="343">
        <f t="shared" si="334"/>
        <v>0</v>
      </c>
      <c r="T144" s="309">
        <v>0</v>
      </c>
      <c r="U144" s="342">
        <f t="shared" si="335"/>
        <v>0</v>
      </c>
      <c r="V144" s="670">
        <f t="shared" si="336"/>
        <v>0</v>
      </c>
      <c r="W144" s="343">
        <f t="shared" si="337"/>
        <v>0</v>
      </c>
      <c r="X144" s="309"/>
      <c r="Y144" s="342">
        <f t="shared" si="338"/>
        <v>0</v>
      </c>
      <c r="Z144" s="670">
        <f t="shared" si="339"/>
        <v>0</v>
      </c>
      <c r="AA144" s="343">
        <f t="shared" si="340"/>
        <v>0</v>
      </c>
      <c r="AB144" s="309"/>
      <c r="AC144" s="462">
        <f t="shared" si="212"/>
        <v>171428.57</v>
      </c>
      <c r="AD144" s="462">
        <f t="shared" si="212"/>
        <v>0</v>
      </c>
      <c r="AE144" s="462">
        <f t="shared" si="180"/>
        <v>171428.57</v>
      </c>
      <c r="AF144" s="463" t="str">
        <f t="shared" si="315"/>
        <v>OK</v>
      </c>
      <c r="AG144" s="464">
        <f t="shared" si="213"/>
        <v>1</v>
      </c>
      <c r="AH144" s="462"/>
      <c r="AI144" s="291"/>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row>
    <row r="145" spans="1:505" s="6" customFormat="1" ht="41.45" customHeight="1" collapsed="1">
      <c r="A145" s="88" t="str">
        <f t="shared" si="52"/>
        <v>2.4</v>
      </c>
      <c r="B145" s="84" t="str">
        <f>'[3]Avanço físico'!A82</f>
        <v>2.4   Sistema de atención a los contribuyentes implantado</v>
      </c>
      <c r="C145" s="259"/>
      <c r="D145" s="266">
        <f>D146</f>
        <v>90</v>
      </c>
      <c r="E145" s="267">
        <f t="shared" ref="E145" si="341">E146</f>
        <v>0</v>
      </c>
      <c r="F145" s="330">
        <f>F146</f>
        <v>890857.15</v>
      </c>
      <c r="G145" s="661">
        <f t="shared" ref="G145:AA145" si="342">G146</f>
        <v>0</v>
      </c>
      <c r="H145" s="662">
        <f t="shared" si="342"/>
        <v>890857.15</v>
      </c>
      <c r="I145" s="330">
        <f>I146</f>
        <v>0</v>
      </c>
      <c r="J145" s="661">
        <f t="shared" si="342"/>
        <v>0</v>
      </c>
      <c r="K145" s="662">
        <f t="shared" si="342"/>
        <v>0</v>
      </c>
      <c r="L145" s="306">
        <f>K145/$H145</f>
        <v>0</v>
      </c>
      <c r="M145" s="345">
        <f t="shared" si="342"/>
        <v>354285.71600000001</v>
      </c>
      <c r="N145" s="681">
        <f t="shared" si="342"/>
        <v>0</v>
      </c>
      <c r="O145" s="682">
        <f t="shared" si="342"/>
        <v>354285.71600000001</v>
      </c>
      <c r="P145" s="674">
        <f>O145/$H145</f>
        <v>0.39769082618913704</v>
      </c>
      <c r="Q145" s="345">
        <f t="shared" si="342"/>
        <v>536571.43399999989</v>
      </c>
      <c r="R145" s="681">
        <f t="shared" si="342"/>
        <v>0</v>
      </c>
      <c r="S145" s="682">
        <f t="shared" si="342"/>
        <v>536571.43399999989</v>
      </c>
      <c r="T145" s="306">
        <f>S145/$H145</f>
        <v>0.6023091738108628</v>
      </c>
      <c r="U145" s="345">
        <f t="shared" si="342"/>
        <v>0</v>
      </c>
      <c r="V145" s="681">
        <f t="shared" si="342"/>
        <v>0</v>
      </c>
      <c r="W145" s="682">
        <f t="shared" si="342"/>
        <v>0</v>
      </c>
      <c r="X145" s="306">
        <f>W145/$H145</f>
        <v>0</v>
      </c>
      <c r="Y145" s="345">
        <f t="shared" si="342"/>
        <v>0</v>
      </c>
      <c r="Z145" s="681">
        <f t="shared" si="342"/>
        <v>0</v>
      </c>
      <c r="AA145" s="682">
        <f t="shared" si="342"/>
        <v>0</v>
      </c>
      <c r="AB145" s="306">
        <f>AA145/$H145</f>
        <v>0</v>
      </c>
      <c r="AC145" s="462">
        <f>I145+M145+Q145+U145+Y145</f>
        <v>890857.14999999991</v>
      </c>
      <c r="AD145" s="462">
        <f t="shared" si="212"/>
        <v>0</v>
      </c>
      <c r="AE145" s="462">
        <f t="shared" si="180"/>
        <v>890857.14999999991</v>
      </c>
      <c r="AF145" s="463" t="str">
        <f t="shared" si="315"/>
        <v>OK</v>
      </c>
      <c r="AG145" s="464">
        <f t="shared" si="213"/>
        <v>0.99999999999999978</v>
      </c>
      <c r="AH145" s="462"/>
      <c r="AI145" s="291"/>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row>
    <row r="146" spans="1:505" s="6" customFormat="1" ht="41.45" customHeight="1">
      <c r="A146" s="89" t="str">
        <f t="shared" si="241"/>
        <v>2.4.1</v>
      </c>
      <c r="B146" s="82" t="str">
        <f>'[3]Avanço físico'!A83</f>
        <v xml:space="preserve">2.4.1 Solução integrada de inteligência artificial para atendimento eletrônico ao contibuinte </v>
      </c>
      <c r="C146" s="257"/>
      <c r="D146" s="268">
        <f>MIN(D147:D149)</f>
        <v>90</v>
      </c>
      <c r="E146" s="269">
        <f>MAX(E147:E149)</f>
        <v>0</v>
      </c>
      <c r="F146" s="326">
        <f t="shared" ref="F146:K146" si="343">SUM(F147:F149)</f>
        <v>890857.15</v>
      </c>
      <c r="G146" s="664">
        <f t="shared" si="343"/>
        <v>0</v>
      </c>
      <c r="H146" s="665">
        <f t="shared" si="343"/>
        <v>890857.15</v>
      </c>
      <c r="I146" s="326">
        <f t="shared" si="343"/>
        <v>0</v>
      </c>
      <c r="J146" s="664">
        <f t="shared" si="343"/>
        <v>0</v>
      </c>
      <c r="K146" s="665">
        <f t="shared" si="343"/>
        <v>0</v>
      </c>
      <c r="L146" s="307">
        <f>K146/$H146</f>
        <v>0</v>
      </c>
      <c r="M146" s="341">
        <f>SUM(M147:M149)</f>
        <v>354285.71600000001</v>
      </c>
      <c r="N146" s="683">
        <f>SUM(N147:N149)</f>
        <v>0</v>
      </c>
      <c r="O146" s="684">
        <f>SUM(O147:O149)</f>
        <v>354285.71600000001</v>
      </c>
      <c r="P146" s="666">
        <f>O146/$H146</f>
        <v>0.39769082618913704</v>
      </c>
      <c r="Q146" s="341">
        <f>SUM(Q147:Q149)</f>
        <v>536571.43399999989</v>
      </c>
      <c r="R146" s="683">
        <f>SUM(R147:R149)</f>
        <v>0</v>
      </c>
      <c r="S146" s="684">
        <f>SUM(S147:S149)</f>
        <v>536571.43399999989</v>
      </c>
      <c r="T146" s="307">
        <f>S146/$H146</f>
        <v>0.6023091738108628</v>
      </c>
      <c r="U146" s="341">
        <f>SUM(U147:U149)</f>
        <v>0</v>
      </c>
      <c r="V146" s="683">
        <f>SUM(V147:V149)</f>
        <v>0</v>
      </c>
      <c r="W146" s="684">
        <f>SUM(W147:W149)</f>
        <v>0</v>
      </c>
      <c r="X146" s="307">
        <f>W146/$H146</f>
        <v>0</v>
      </c>
      <c r="Y146" s="341">
        <f>SUM(Y147:Y149)</f>
        <v>0</v>
      </c>
      <c r="Z146" s="683">
        <f>SUM(Z147:Z149)</f>
        <v>0</v>
      </c>
      <c r="AA146" s="684">
        <f>SUM(AA147:AA149)</f>
        <v>0</v>
      </c>
      <c r="AB146" s="307">
        <f>AA146/$H146</f>
        <v>0</v>
      </c>
      <c r="AC146" s="462">
        <f t="shared" si="212"/>
        <v>890857.14999999991</v>
      </c>
      <c r="AD146" s="462">
        <f t="shared" si="212"/>
        <v>0</v>
      </c>
      <c r="AE146" s="462">
        <f t="shared" si="180"/>
        <v>890857.14999999991</v>
      </c>
      <c r="AF146" s="463" t="str">
        <f t="shared" si="315"/>
        <v>OK</v>
      </c>
      <c r="AG146" s="464">
        <f t="shared" si="213"/>
        <v>0.99999999999999978</v>
      </c>
      <c r="AH146" s="462"/>
      <c r="AI146" s="291"/>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row>
    <row r="147" spans="1:505" s="6" customFormat="1" ht="41.45" customHeight="1">
      <c r="A147" s="91" t="s">
        <v>408</v>
      </c>
      <c r="B147" s="86" t="str">
        <f>VLOOKUP(A147,'[3]Matriz de Aquisições'!D:E,2,FALSE)</f>
        <v>Desenvolver e implementar solução integrada de inteligência artificial para atendimento eletrônico ao contibuinte  na SEFAZ. (solução de computação  cognitiva)</v>
      </c>
      <c r="C147" s="260"/>
      <c r="D147" s="270">
        <f>VLOOKUP($A147,'Matriz de Aquisições'!$D:$M,9,FALSE)</f>
        <v>43952</v>
      </c>
      <c r="E147" s="271">
        <f>VLOOKUP($A147,'Matriz de Aquisições'!$D:$M,10,FALSE)</f>
        <v>0</v>
      </c>
      <c r="F147" s="327">
        <f>VLOOKUP($A147,'Matriz de Aquisições'!$D:$G,4,FALSE)*VLOOKUP('PEP Av. Fin.'!$A147,'Matriz de Aquisições'!$D:$H,5,FALSE)</f>
        <v>857142.86</v>
      </c>
      <c r="G147" s="667">
        <f>VLOOKUP($A147,'Matriz de Aquisições'!$D:$G,4,FALSE)*VLOOKUP('PEP Av. Fin.'!$A147,'Matriz de Aquisições'!$D:$I,6,FALSE)</f>
        <v>0</v>
      </c>
      <c r="H147" s="328">
        <f t="shared" ref="H147:H149" si="344">F147+G147</f>
        <v>857142.86</v>
      </c>
      <c r="I147" s="87">
        <f t="shared" ref="I147:I149" si="345">F147*L147</f>
        <v>0</v>
      </c>
      <c r="J147" s="668">
        <f t="shared" ref="J147:J149" si="346">G147*L147</f>
        <v>0</v>
      </c>
      <c r="K147" s="669">
        <f t="shared" ref="K147:K149" si="347">I147+J147</f>
        <v>0</v>
      </c>
      <c r="L147" s="309">
        <v>0</v>
      </c>
      <c r="M147" s="342">
        <f t="shared" ref="M147:M149" si="348">$F147*P147</f>
        <v>342857.14400000003</v>
      </c>
      <c r="N147" s="670">
        <f t="shared" ref="N147:N149" si="349">$G147*P147</f>
        <v>0</v>
      </c>
      <c r="O147" s="343">
        <f t="shared" ref="O147:O149" si="350">M147+N147</f>
        <v>342857.14400000003</v>
      </c>
      <c r="P147" s="675">
        <v>0.4</v>
      </c>
      <c r="Q147" s="342">
        <f t="shared" ref="Q147:Q149" si="351">$F147*T147</f>
        <v>514285.71599999996</v>
      </c>
      <c r="R147" s="670">
        <f t="shared" ref="R147:R149" si="352">$G147*T147</f>
        <v>0</v>
      </c>
      <c r="S147" s="343">
        <f t="shared" ref="S147:S149" si="353">Q147+R147</f>
        <v>514285.71599999996</v>
      </c>
      <c r="T147" s="309">
        <v>0.6</v>
      </c>
      <c r="U147" s="342">
        <f t="shared" ref="U147:U149" si="354">$F147*X147</f>
        <v>0</v>
      </c>
      <c r="V147" s="670">
        <f t="shared" ref="V147:V149" si="355">$G147*X147</f>
        <v>0</v>
      </c>
      <c r="W147" s="343">
        <f t="shared" ref="W147:W149" si="356">U147+V147</f>
        <v>0</v>
      </c>
      <c r="X147" s="309">
        <v>0</v>
      </c>
      <c r="Y147" s="342">
        <f t="shared" ref="Y147:Y149" si="357">$F147*AB147</f>
        <v>0</v>
      </c>
      <c r="Z147" s="670">
        <f t="shared" ref="Z147:Z149" si="358">$G147*AB147</f>
        <v>0</v>
      </c>
      <c r="AA147" s="343">
        <f t="shared" ref="AA147:AA149" si="359">Y147+Z147</f>
        <v>0</v>
      </c>
      <c r="AB147" s="309"/>
      <c r="AC147" s="462">
        <f t="shared" si="212"/>
        <v>857142.86</v>
      </c>
      <c r="AD147" s="462">
        <f t="shared" si="212"/>
        <v>0</v>
      </c>
      <c r="AE147" s="462">
        <f t="shared" si="180"/>
        <v>857142.86</v>
      </c>
      <c r="AF147" s="463" t="str">
        <f t="shared" si="315"/>
        <v>OK</v>
      </c>
      <c r="AG147" s="464">
        <f t="shared" si="213"/>
        <v>1</v>
      </c>
      <c r="AH147" s="462"/>
      <c r="AI147" s="291"/>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row>
    <row r="148" spans="1:505" s="6" customFormat="1" ht="41.45" customHeight="1">
      <c r="A148" s="91" t="s">
        <v>409</v>
      </c>
      <c r="B148" s="86" t="str">
        <f>VLOOKUP(A148,'[3]Matriz de Aquisições'!D:E,2,FALSE)</f>
        <v>Visita técnica</v>
      </c>
      <c r="C148" s="260"/>
      <c r="D148" s="270">
        <f>VLOOKUP($A148,'Matriz de Aquisições'!$D:$M,9,FALSE)</f>
        <v>90</v>
      </c>
      <c r="E148" s="271">
        <f>VLOOKUP($A148,'Matriz de Aquisições'!$D:$M,10,FALSE)</f>
        <v>0</v>
      </c>
      <c r="F148" s="327">
        <f>VLOOKUP($A148,'Matriz de Aquisições'!$D:$G,4,FALSE)*VLOOKUP('PEP Av. Fin.'!$A148,'Matriz de Aquisições'!$D:$H,5,FALSE)</f>
        <v>5142.8599999999997</v>
      </c>
      <c r="G148" s="667">
        <f>VLOOKUP($A148,'Matriz de Aquisições'!$D:$G,4,FALSE)*VLOOKUP('PEP Av. Fin.'!$A148,'Matriz de Aquisições'!$D:$I,6,FALSE)</f>
        <v>0</v>
      </c>
      <c r="H148" s="328">
        <f t="shared" si="344"/>
        <v>5142.8599999999997</v>
      </c>
      <c r="I148" s="87">
        <f t="shared" si="345"/>
        <v>0</v>
      </c>
      <c r="J148" s="668">
        <f t="shared" si="346"/>
        <v>0</v>
      </c>
      <c r="K148" s="669">
        <f t="shared" si="347"/>
        <v>0</v>
      </c>
      <c r="L148" s="309">
        <v>0</v>
      </c>
      <c r="M148" s="342">
        <f t="shared" si="348"/>
        <v>0</v>
      </c>
      <c r="N148" s="670">
        <f t="shared" si="349"/>
        <v>0</v>
      </c>
      <c r="O148" s="343">
        <f t="shared" si="350"/>
        <v>0</v>
      </c>
      <c r="P148" s="675"/>
      <c r="Q148" s="342">
        <f t="shared" si="351"/>
        <v>5142.8599999999997</v>
      </c>
      <c r="R148" s="670">
        <f t="shared" si="352"/>
        <v>0</v>
      </c>
      <c r="S148" s="343">
        <f t="shared" si="353"/>
        <v>5142.8599999999997</v>
      </c>
      <c r="T148" s="309">
        <v>1</v>
      </c>
      <c r="U148" s="342">
        <f t="shared" si="354"/>
        <v>0</v>
      </c>
      <c r="V148" s="670">
        <f t="shared" si="355"/>
        <v>0</v>
      </c>
      <c r="W148" s="343">
        <f t="shared" si="356"/>
        <v>0</v>
      </c>
      <c r="X148" s="309">
        <v>0</v>
      </c>
      <c r="Y148" s="342">
        <f t="shared" si="357"/>
        <v>0</v>
      </c>
      <c r="Z148" s="670">
        <f t="shared" si="358"/>
        <v>0</v>
      </c>
      <c r="AA148" s="343">
        <f t="shared" si="359"/>
        <v>0</v>
      </c>
      <c r="AB148" s="309"/>
      <c r="AC148" s="462">
        <f t="shared" si="212"/>
        <v>5142.8599999999997</v>
      </c>
      <c r="AD148" s="462">
        <f t="shared" si="212"/>
        <v>0</v>
      </c>
      <c r="AE148" s="462">
        <f t="shared" si="180"/>
        <v>5142.8599999999997</v>
      </c>
      <c r="AF148" s="463" t="str">
        <f t="shared" si="315"/>
        <v>OK</v>
      </c>
      <c r="AG148" s="464">
        <f t="shared" si="213"/>
        <v>1</v>
      </c>
      <c r="AH148" s="462"/>
      <c r="AI148" s="291"/>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row>
    <row r="149" spans="1:505" s="6" customFormat="1" ht="41.45" customHeight="1" thickBot="1">
      <c r="A149" s="91" t="s">
        <v>410</v>
      </c>
      <c r="B149" s="86" t="str">
        <f>VLOOKUP(A149,'[3]Matriz de Aquisições'!D:E,2,FALSE)</f>
        <v>Capacitação em AI para atendimento eletrônico ao contribuinte</v>
      </c>
      <c r="C149" s="260"/>
      <c r="D149" s="270">
        <f>VLOOKUP($A149,'Matriz de Aquisições'!$D:$M,9,FALSE)</f>
        <v>43952</v>
      </c>
      <c r="E149" s="271">
        <f>VLOOKUP($A149,'Matriz de Aquisições'!$D:$M,10,FALSE)</f>
        <v>0</v>
      </c>
      <c r="F149" s="327">
        <f>VLOOKUP($A149,'Matriz de Aquisições'!$D:$G,4,FALSE)*VLOOKUP('PEP Av. Fin.'!$A149,'Matriz de Aquisições'!$D:$H,5,FALSE)</f>
        <v>28571.43</v>
      </c>
      <c r="G149" s="667">
        <f>VLOOKUP($A149,'Matriz de Aquisições'!$D:$G,4,FALSE)*VLOOKUP('PEP Av. Fin.'!$A149,'Matriz de Aquisições'!$D:$I,6,FALSE)</f>
        <v>0</v>
      </c>
      <c r="H149" s="328">
        <f t="shared" si="344"/>
        <v>28571.43</v>
      </c>
      <c r="I149" s="87">
        <f t="shared" si="345"/>
        <v>0</v>
      </c>
      <c r="J149" s="668">
        <f t="shared" si="346"/>
        <v>0</v>
      </c>
      <c r="K149" s="669">
        <f t="shared" si="347"/>
        <v>0</v>
      </c>
      <c r="L149" s="309">
        <v>0</v>
      </c>
      <c r="M149" s="342">
        <f t="shared" si="348"/>
        <v>11428.572</v>
      </c>
      <c r="N149" s="670">
        <f t="shared" si="349"/>
        <v>0</v>
      </c>
      <c r="O149" s="343">
        <f t="shared" si="350"/>
        <v>11428.572</v>
      </c>
      <c r="P149" s="675">
        <v>0.4</v>
      </c>
      <c r="Q149" s="342">
        <f t="shared" si="351"/>
        <v>17142.858</v>
      </c>
      <c r="R149" s="670">
        <f t="shared" si="352"/>
        <v>0</v>
      </c>
      <c r="S149" s="343">
        <f t="shared" si="353"/>
        <v>17142.858</v>
      </c>
      <c r="T149" s="309">
        <v>0.6</v>
      </c>
      <c r="U149" s="342">
        <f t="shared" si="354"/>
        <v>0</v>
      </c>
      <c r="V149" s="670">
        <f t="shared" si="355"/>
        <v>0</v>
      </c>
      <c r="W149" s="343">
        <f t="shared" si="356"/>
        <v>0</v>
      </c>
      <c r="X149" s="309">
        <v>0</v>
      </c>
      <c r="Y149" s="342">
        <f t="shared" si="357"/>
        <v>0</v>
      </c>
      <c r="Z149" s="670">
        <f t="shared" si="358"/>
        <v>0</v>
      </c>
      <c r="AA149" s="343">
        <f t="shared" si="359"/>
        <v>0</v>
      </c>
      <c r="AB149" s="309"/>
      <c r="AC149" s="462">
        <f t="shared" si="212"/>
        <v>28571.43</v>
      </c>
      <c r="AD149" s="462">
        <f t="shared" si="212"/>
        <v>0</v>
      </c>
      <c r="AE149" s="462">
        <f t="shared" si="180"/>
        <v>28571.43</v>
      </c>
      <c r="AF149" s="463" t="str">
        <f t="shared" si="315"/>
        <v>OK</v>
      </c>
      <c r="AG149" s="464">
        <f t="shared" si="213"/>
        <v>1</v>
      </c>
      <c r="AH149" s="462"/>
      <c r="AI149" s="291"/>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row>
    <row r="150" spans="1:505" s="6" customFormat="1" ht="41.45" customHeight="1">
      <c r="A150" s="88" t="str">
        <f t="shared" si="52"/>
        <v>2.5</v>
      </c>
      <c r="B150" s="84" t="str">
        <f>'[3]Avanço físico'!A84</f>
        <v>2.5   Modelo de cobranza administrativa implementado</v>
      </c>
      <c r="C150" s="259"/>
      <c r="D150" s="266">
        <f>D151</f>
        <v>43587</v>
      </c>
      <c r="E150" s="267">
        <f t="shared" ref="E150" si="360">E151</f>
        <v>0</v>
      </c>
      <c r="F150" s="330">
        <f>F151</f>
        <v>900445.53782824636</v>
      </c>
      <c r="G150" s="661">
        <f t="shared" ref="G150:AA150" si="361">G151</f>
        <v>265268.74217175355</v>
      </c>
      <c r="H150" s="662">
        <f t="shared" si="361"/>
        <v>1165714.2799999998</v>
      </c>
      <c r="I150" s="330">
        <f>I151</f>
        <v>219889.88518332131</v>
      </c>
      <c r="J150" s="661">
        <f t="shared" si="361"/>
        <v>87538.684916678671</v>
      </c>
      <c r="K150" s="662">
        <f t="shared" si="361"/>
        <v>307428.57010000001</v>
      </c>
      <c r="L150" s="306">
        <f>K150/$H150</f>
        <v>0.26372549034914461</v>
      </c>
      <c r="M150" s="345">
        <f t="shared" si="361"/>
        <v>343806.00651362655</v>
      </c>
      <c r="N150" s="681">
        <f t="shared" si="361"/>
        <v>71622.560386373458</v>
      </c>
      <c r="O150" s="682">
        <f t="shared" si="361"/>
        <v>415428.56689999998</v>
      </c>
      <c r="P150" s="674">
        <f>O150/$H150</f>
        <v>0.3563725468817282</v>
      </c>
      <c r="Q150" s="345">
        <f t="shared" si="361"/>
        <v>336749.6461312985</v>
      </c>
      <c r="R150" s="681">
        <f t="shared" si="361"/>
        <v>106107.49686870142</v>
      </c>
      <c r="S150" s="682">
        <f t="shared" si="361"/>
        <v>442857.14299999992</v>
      </c>
      <c r="T150" s="306">
        <f>S150/$H150</f>
        <v>0.37990196276912724</v>
      </c>
      <c r="U150" s="345">
        <f t="shared" si="361"/>
        <v>0</v>
      </c>
      <c r="V150" s="681">
        <f t="shared" si="361"/>
        <v>0</v>
      </c>
      <c r="W150" s="682">
        <f t="shared" si="361"/>
        <v>0</v>
      </c>
      <c r="X150" s="306">
        <f>W150/$H150</f>
        <v>0</v>
      </c>
      <c r="Y150" s="345">
        <f t="shared" si="361"/>
        <v>0</v>
      </c>
      <c r="Z150" s="681">
        <f t="shared" si="361"/>
        <v>0</v>
      </c>
      <c r="AA150" s="682">
        <f t="shared" si="361"/>
        <v>0</v>
      </c>
      <c r="AB150" s="306">
        <f>AA150/$H150</f>
        <v>0</v>
      </c>
      <c r="AC150" s="462">
        <f t="shared" si="212"/>
        <v>900445.53782824636</v>
      </c>
      <c r="AD150" s="462">
        <f t="shared" si="212"/>
        <v>265268.74217175355</v>
      </c>
      <c r="AE150" s="462">
        <f t="shared" si="180"/>
        <v>1165714.2799999998</v>
      </c>
      <c r="AF150" s="463" t="str">
        <f t="shared" si="315"/>
        <v>OK</v>
      </c>
      <c r="AG150" s="464">
        <f t="shared" si="213"/>
        <v>1</v>
      </c>
      <c r="AH150" s="462"/>
      <c r="AI150" s="291"/>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row>
    <row r="151" spans="1:505" s="6" customFormat="1" ht="41.45" customHeight="1" collapsed="1">
      <c r="A151" s="89" t="str">
        <f t="shared" si="241"/>
        <v>2.5.1</v>
      </c>
      <c r="B151" s="82" t="str">
        <f>'[3]Avanço físico'!A85</f>
        <v>2.5.1 Modelo de Cobrança Administrativa Implantado</v>
      </c>
      <c r="C151" s="257"/>
      <c r="D151" s="268">
        <f>MIN(D152:D155)</f>
        <v>43587</v>
      </c>
      <c r="E151" s="269">
        <f>MAX(E152:E155)</f>
        <v>0</v>
      </c>
      <c r="F151" s="326">
        <f>SUM(F152:F155)</f>
        <v>900445.53782824636</v>
      </c>
      <c r="G151" s="664">
        <f t="shared" ref="G151:H151" si="362">SUM(G152:G155)</f>
        <v>265268.74217175355</v>
      </c>
      <c r="H151" s="665">
        <f t="shared" si="362"/>
        <v>1165714.2799999998</v>
      </c>
      <c r="I151" s="326">
        <f>SUM(I152:I155)</f>
        <v>219889.88518332131</v>
      </c>
      <c r="J151" s="664">
        <f t="shared" ref="J151:K151" si="363">SUM(J152:J155)</f>
        <v>87538.684916678671</v>
      </c>
      <c r="K151" s="665">
        <f t="shared" si="363"/>
        <v>307428.57010000001</v>
      </c>
      <c r="L151" s="307">
        <f>K151/$H151</f>
        <v>0.26372549034914461</v>
      </c>
      <c r="M151" s="326">
        <f>SUM(M152:M155)</f>
        <v>343806.00651362655</v>
      </c>
      <c r="N151" s="664">
        <f t="shared" ref="N151:O151" si="364">SUM(N152:N155)</f>
        <v>71622.560386373458</v>
      </c>
      <c r="O151" s="665">
        <f t="shared" si="364"/>
        <v>415428.56689999998</v>
      </c>
      <c r="P151" s="666">
        <f>O151/$H151</f>
        <v>0.3563725468817282</v>
      </c>
      <c r="Q151" s="326">
        <f>SUM(Q152:Q155)</f>
        <v>336749.6461312985</v>
      </c>
      <c r="R151" s="664">
        <f t="shared" ref="R151:S151" si="365">SUM(R152:R155)</f>
        <v>106107.49686870142</v>
      </c>
      <c r="S151" s="665">
        <f t="shared" si="365"/>
        <v>442857.14299999992</v>
      </c>
      <c r="T151" s="307">
        <f>S151/$H151</f>
        <v>0.37990196276912724</v>
      </c>
      <c r="U151" s="326">
        <f>SUM(U152:U155)</f>
        <v>0</v>
      </c>
      <c r="V151" s="664">
        <f t="shared" ref="V151:W151" si="366">SUM(V152:V155)</f>
        <v>0</v>
      </c>
      <c r="W151" s="665">
        <f t="shared" si="366"/>
        <v>0</v>
      </c>
      <c r="X151" s="307">
        <f>W151/$H151</f>
        <v>0</v>
      </c>
      <c r="Y151" s="326">
        <f>SUM(Y152:Y155)</f>
        <v>0</v>
      </c>
      <c r="Z151" s="664">
        <f t="shared" ref="Z151:AA151" si="367">SUM(Z152:Z155)</f>
        <v>0</v>
      </c>
      <c r="AA151" s="665">
        <f t="shared" si="367"/>
        <v>0</v>
      </c>
      <c r="AB151" s="307">
        <f>AA151/$H151</f>
        <v>0</v>
      </c>
      <c r="AC151" s="462">
        <f t="shared" si="212"/>
        <v>900445.53782824636</v>
      </c>
      <c r="AD151" s="462">
        <f t="shared" si="212"/>
        <v>265268.74217175355</v>
      </c>
      <c r="AE151" s="462">
        <f t="shared" si="180"/>
        <v>1165714.2799999998</v>
      </c>
      <c r="AF151" s="463" t="str">
        <f t="shared" si="315"/>
        <v>OK</v>
      </c>
      <c r="AG151" s="464">
        <f t="shared" si="213"/>
        <v>1</v>
      </c>
      <c r="AH151" s="462"/>
      <c r="AI151" s="291"/>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row>
    <row r="152" spans="1:505" s="6" customFormat="1" ht="41.45" customHeight="1">
      <c r="A152" s="91" t="s">
        <v>411</v>
      </c>
      <c r="B152" s="86" t="str">
        <f>VLOOKUP(A152,'[3]Matriz de Aquisições'!D:E,2,FALSE)</f>
        <v>Implantação de Call Center de cobrança</v>
      </c>
      <c r="C152" s="260"/>
      <c r="D152" s="270">
        <f>VLOOKUP($A152,'Matriz de Aquisições'!$D:$M,9,FALSE)</f>
        <v>43587</v>
      </c>
      <c r="E152" s="271">
        <f>VLOOKUP($A152,'Matriz de Aquisições'!$D:$M,10,FALSE)</f>
        <v>0</v>
      </c>
      <c r="F152" s="327">
        <f>VLOOKUP($A152,'Matriz de Aquisições'!$D:$G,4,FALSE)*VLOOKUP('PEP Av. Fin.'!$A152,'Matriz de Aquisições'!$D:$H,5,FALSE)</f>
        <v>142857.14000000001</v>
      </c>
      <c r="G152" s="667">
        <f>VLOOKUP($A152,'Matriz de Aquisições'!$D:$G,4,FALSE)*VLOOKUP('PEP Av. Fin.'!$A152,'Matriz de Aquisições'!$D:$I,6,FALSE)</f>
        <v>0</v>
      </c>
      <c r="H152" s="328">
        <f t="shared" ref="H152:H155" si="368">F152+G152</f>
        <v>142857.14000000001</v>
      </c>
      <c r="I152" s="87">
        <f t="shared" ref="I152:I155" si="369">F152*L152</f>
        <v>28571.428000000004</v>
      </c>
      <c r="J152" s="668">
        <f t="shared" ref="J152:J155" si="370">G152*L152</f>
        <v>0</v>
      </c>
      <c r="K152" s="669">
        <f t="shared" ref="K152:K155" si="371">I152+J152</f>
        <v>28571.428000000004</v>
      </c>
      <c r="L152" s="309">
        <v>0.2</v>
      </c>
      <c r="M152" s="342">
        <f t="shared" ref="M152" si="372">$F152*P152</f>
        <v>114285.71200000001</v>
      </c>
      <c r="N152" s="670">
        <f t="shared" ref="N152:N155" si="373">$G152*P152</f>
        <v>0</v>
      </c>
      <c r="O152" s="343">
        <f t="shared" ref="O152:O155" si="374">M152+N152</f>
        <v>114285.71200000001</v>
      </c>
      <c r="P152" s="675">
        <v>0.8</v>
      </c>
      <c r="Q152" s="342">
        <f t="shared" ref="Q152:Q155" si="375">$F152*T152</f>
        <v>0</v>
      </c>
      <c r="R152" s="670">
        <f t="shared" ref="R152:R155" si="376">$G152*T152</f>
        <v>0</v>
      </c>
      <c r="S152" s="343">
        <f t="shared" ref="S152:S155" si="377">Q152+R152</f>
        <v>0</v>
      </c>
      <c r="T152" s="309"/>
      <c r="U152" s="342">
        <f t="shared" ref="U152:U155" si="378">$F152*X152</f>
        <v>0</v>
      </c>
      <c r="V152" s="670">
        <f t="shared" ref="V152:V155" si="379">$G152*X152</f>
        <v>0</v>
      </c>
      <c r="W152" s="343">
        <f t="shared" ref="W152:W155" si="380">U152+V152</f>
        <v>0</v>
      </c>
      <c r="X152" s="309"/>
      <c r="Y152" s="342">
        <f t="shared" ref="Y152:Y155" si="381">$F152*AB152</f>
        <v>0</v>
      </c>
      <c r="Z152" s="670">
        <f t="shared" ref="Z152:Z155" si="382">$G152*AB152</f>
        <v>0</v>
      </c>
      <c r="AA152" s="343">
        <f t="shared" ref="AA152:AA155" si="383">Y152+Z152</f>
        <v>0</v>
      </c>
      <c r="AB152" s="309"/>
      <c r="AC152" s="462">
        <f t="shared" si="212"/>
        <v>142857.14000000001</v>
      </c>
      <c r="AD152" s="462">
        <f t="shared" si="212"/>
        <v>0</v>
      </c>
      <c r="AE152" s="462">
        <f t="shared" si="180"/>
        <v>142857.14000000001</v>
      </c>
      <c r="AF152" s="463" t="str">
        <f t="shared" si="315"/>
        <v>OK</v>
      </c>
      <c r="AG152" s="464">
        <f t="shared" si="213"/>
        <v>1</v>
      </c>
      <c r="AH152" s="462"/>
      <c r="AI152" s="291"/>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row>
    <row r="153" spans="1:505" s="6" customFormat="1" ht="41.45" customHeight="1">
      <c r="A153" s="91" t="s">
        <v>412</v>
      </c>
      <c r="B153" s="86" t="str">
        <f>VLOOKUP(A153,'[3]Matriz de Aquisições'!D:E,2,FALSE)</f>
        <v>Implantação de um modelo de gestão de cobrança com base no perfil de recuperação do contribuinte e sistema de apoio</v>
      </c>
      <c r="C153" s="260"/>
      <c r="D153" s="270">
        <f>VLOOKUP($A153,'Matriz de Aquisições'!$D:$M,9,FALSE)</f>
        <v>43707</v>
      </c>
      <c r="E153" s="271">
        <f>VLOOKUP($A153,'Matriz de Aquisições'!$D:$M,10,FALSE)</f>
        <v>0</v>
      </c>
      <c r="F153" s="327">
        <f>VLOOKUP($A153,'Matriz de Aquisições'!$D:$G,4,FALSE)*VLOOKUP('PEP Av. Fin.'!$A153,'Matriz de Aquisições'!$D:$H,5,FALSE)</f>
        <v>306159.82782824634</v>
      </c>
      <c r="G153" s="667">
        <f>VLOOKUP($A153,'Matriz de Aquisições'!$D:$G,4,FALSE)*VLOOKUP('PEP Av. Fin.'!$A153,'Matriz de Aquisições'!$D:$I,6,FALSE)</f>
        <v>265268.74217175355</v>
      </c>
      <c r="H153" s="328">
        <f t="shared" si="368"/>
        <v>571428.56999999983</v>
      </c>
      <c r="I153" s="87">
        <f t="shared" si="369"/>
        <v>101032.7431833213</v>
      </c>
      <c r="J153" s="668">
        <f t="shared" si="370"/>
        <v>87538.684916678671</v>
      </c>
      <c r="K153" s="669">
        <f t="shared" si="371"/>
        <v>188571.42809999996</v>
      </c>
      <c r="L153" s="309">
        <v>0.33</v>
      </c>
      <c r="M153" s="342">
        <f>$F153*P153</f>
        <v>82663.153513626516</v>
      </c>
      <c r="N153" s="670">
        <f t="shared" si="373"/>
        <v>71622.560386373458</v>
      </c>
      <c r="O153" s="343">
        <f t="shared" si="374"/>
        <v>154285.71389999997</v>
      </c>
      <c r="P153" s="675">
        <v>0.27</v>
      </c>
      <c r="Q153" s="342">
        <f t="shared" si="375"/>
        <v>122463.93113129854</v>
      </c>
      <c r="R153" s="670">
        <f t="shared" si="376"/>
        <v>106107.49686870142</v>
      </c>
      <c r="S153" s="343">
        <f t="shared" si="377"/>
        <v>228571.42799999996</v>
      </c>
      <c r="T153" s="309">
        <v>0.4</v>
      </c>
      <c r="U153" s="342">
        <f t="shared" si="378"/>
        <v>0</v>
      </c>
      <c r="V153" s="670">
        <f t="shared" si="379"/>
        <v>0</v>
      </c>
      <c r="W153" s="343">
        <f t="shared" si="380"/>
        <v>0</v>
      </c>
      <c r="X153" s="309">
        <v>0</v>
      </c>
      <c r="Y153" s="342">
        <f t="shared" si="381"/>
        <v>0</v>
      </c>
      <c r="Z153" s="670">
        <f t="shared" si="382"/>
        <v>0</v>
      </c>
      <c r="AA153" s="343">
        <f t="shared" si="383"/>
        <v>0</v>
      </c>
      <c r="AB153" s="309"/>
      <c r="AC153" s="462">
        <f t="shared" si="212"/>
        <v>306159.82782824634</v>
      </c>
      <c r="AD153" s="462">
        <f t="shared" si="212"/>
        <v>265268.74217175355</v>
      </c>
      <c r="AE153" s="462">
        <f t="shared" si="180"/>
        <v>571428.56999999983</v>
      </c>
      <c r="AF153" s="463" t="str">
        <f t="shared" si="315"/>
        <v>OK</v>
      </c>
      <c r="AG153" s="464">
        <f t="shared" si="213"/>
        <v>1</v>
      </c>
      <c r="AH153" s="462"/>
      <c r="AI153" s="291"/>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row>
    <row r="154" spans="1:505" s="6" customFormat="1" ht="41.45" customHeight="1">
      <c r="A154" s="91" t="s">
        <v>413</v>
      </c>
      <c r="B154" s="86" t="str">
        <f>VLOOKUP(A154,'[3]Matriz de Aquisições'!D:E,2,FALSE)</f>
        <v>Desenvolvimento de soluções tecnológicas para cobrança de IPVA: aplicativo de notificação automática e OCR para fiscalização móvel</v>
      </c>
      <c r="C154" s="260"/>
      <c r="D154" s="270">
        <f>VLOOKUP($A154,'Matriz de Aquisições'!$D:$M,9,FALSE)</f>
        <v>43587</v>
      </c>
      <c r="E154" s="271">
        <f>VLOOKUP($A154,'Matriz de Aquisições'!$D:$M,10,FALSE)</f>
        <v>0</v>
      </c>
      <c r="F154" s="327">
        <f>VLOOKUP($A154,'Matriz de Aquisições'!$D:$G,4,FALSE)*VLOOKUP('PEP Av. Fin.'!$A154,'Matriz de Aquisições'!$D:$H,5,FALSE)</f>
        <v>428571.43</v>
      </c>
      <c r="G154" s="667">
        <f>VLOOKUP($A154,'Matriz de Aquisições'!$D:$G,4,FALSE)*VLOOKUP('PEP Av. Fin.'!$A154,'Matriz de Aquisições'!$D:$I,6,FALSE)</f>
        <v>0</v>
      </c>
      <c r="H154" s="328">
        <f t="shared" si="368"/>
        <v>428571.43</v>
      </c>
      <c r="I154" s="87">
        <f t="shared" si="369"/>
        <v>85714.286000000007</v>
      </c>
      <c r="J154" s="668">
        <f t="shared" si="370"/>
        <v>0</v>
      </c>
      <c r="K154" s="669">
        <f t="shared" si="371"/>
        <v>85714.286000000007</v>
      </c>
      <c r="L154" s="309">
        <v>0.2</v>
      </c>
      <c r="M154" s="342">
        <f t="shared" ref="M154" si="384">$F154*P154</f>
        <v>128571.42899999999</v>
      </c>
      <c r="N154" s="670">
        <f t="shared" si="373"/>
        <v>0</v>
      </c>
      <c r="O154" s="343">
        <f t="shared" si="374"/>
        <v>128571.42899999999</v>
      </c>
      <c r="P154" s="675">
        <v>0.3</v>
      </c>
      <c r="Q154" s="342">
        <f t="shared" si="375"/>
        <v>214285.715</v>
      </c>
      <c r="R154" s="670">
        <f t="shared" si="376"/>
        <v>0</v>
      </c>
      <c r="S154" s="343">
        <f t="shared" si="377"/>
        <v>214285.715</v>
      </c>
      <c r="T154" s="309">
        <v>0.5</v>
      </c>
      <c r="U154" s="342">
        <f t="shared" si="378"/>
        <v>0</v>
      </c>
      <c r="V154" s="670">
        <f t="shared" si="379"/>
        <v>0</v>
      </c>
      <c r="W154" s="343">
        <f t="shared" si="380"/>
        <v>0</v>
      </c>
      <c r="X154" s="309"/>
      <c r="Y154" s="342">
        <f t="shared" si="381"/>
        <v>0</v>
      </c>
      <c r="Z154" s="670">
        <f t="shared" si="382"/>
        <v>0</v>
      </c>
      <c r="AA154" s="343">
        <f t="shared" si="383"/>
        <v>0</v>
      </c>
      <c r="AB154" s="309"/>
      <c r="AC154" s="462">
        <f t="shared" si="212"/>
        <v>428571.43</v>
      </c>
      <c r="AD154" s="462">
        <f t="shared" si="212"/>
        <v>0</v>
      </c>
      <c r="AE154" s="462">
        <f t="shared" si="180"/>
        <v>428571.43</v>
      </c>
      <c r="AF154" s="463" t="str">
        <f t="shared" si="315"/>
        <v>OK</v>
      </c>
      <c r="AG154" s="464">
        <f t="shared" si="213"/>
        <v>1</v>
      </c>
      <c r="AH154" s="462"/>
      <c r="AI154" s="291"/>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row>
    <row r="155" spans="1:505" s="6" customFormat="1" ht="41.45" customHeight="1">
      <c r="A155" s="91" t="s">
        <v>414</v>
      </c>
      <c r="B155" s="86" t="str">
        <f>VLOOKUP(A155,'[3]Matriz de Aquisições'!D:E,2,FALSE)</f>
        <v xml:space="preserve">Capacitação da equipe de cobrança e arrecadação </v>
      </c>
      <c r="C155" s="260"/>
      <c r="D155" s="270">
        <f>VLOOKUP($A155,'Matriz de Aquisições'!$D:$M,9,FALSE)</f>
        <v>43587</v>
      </c>
      <c r="E155" s="271">
        <f>VLOOKUP($A155,'Matriz de Aquisições'!$D:$M,10,FALSE)</f>
        <v>0</v>
      </c>
      <c r="F155" s="327">
        <f>VLOOKUP($A155,'Matriz de Aquisições'!$D:$G,4,FALSE)*VLOOKUP('PEP Av. Fin.'!$A155,'Matriz de Aquisições'!$D:$H,5,FALSE)</f>
        <v>22857.14</v>
      </c>
      <c r="G155" s="667">
        <f>VLOOKUP($A155,'Matriz de Aquisições'!$D:$G,4,FALSE)*VLOOKUP('PEP Av. Fin.'!$A155,'Matriz de Aquisições'!$D:$I,6,FALSE)</f>
        <v>0</v>
      </c>
      <c r="H155" s="328">
        <f t="shared" si="368"/>
        <v>22857.14</v>
      </c>
      <c r="I155" s="87">
        <f t="shared" si="369"/>
        <v>4571.4279999999999</v>
      </c>
      <c r="J155" s="668">
        <f t="shared" si="370"/>
        <v>0</v>
      </c>
      <c r="K155" s="669">
        <f t="shared" si="371"/>
        <v>4571.4279999999999</v>
      </c>
      <c r="L155" s="309">
        <v>0.2</v>
      </c>
      <c r="M155" s="342">
        <f>$F155*P155</f>
        <v>18285.712</v>
      </c>
      <c r="N155" s="670">
        <f t="shared" si="373"/>
        <v>0</v>
      </c>
      <c r="O155" s="343">
        <f t="shared" si="374"/>
        <v>18285.712</v>
      </c>
      <c r="P155" s="675">
        <v>0.8</v>
      </c>
      <c r="Q155" s="342">
        <f t="shared" si="375"/>
        <v>0</v>
      </c>
      <c r="R155" s="670">
        <f t="shared" si="376"/>
        <v>0</v>
      </c>
      <c r="S155" s="343">
        <f t="shared" si="377"/>
        <v>0</v>
      </c>
      <c r="T155" s="309">
        <v>0</v>
      </c>
      <c r="U155" s="342">
        <f t="shared" si="378"/>
        <v>0</v>
      </c>
      <c r="V155" s="670">
        <f t="shared" si="379"/>
        <v>0</v>
      </c>
      <c r="W155" s="343">
        <f t="shared" si="380"/>
        <v>0</v>
      </c>
      <c r="X155" s="309">
        <v>0</v>
      </c>
      <c r="Y155" s="342">
        <f t="shared" si="381"/>
        <v>0</v>
      </c>
      <c r="Z155" s="670">
        <f t="shared" si="382"/>
        <v>0</v>
      </c>
      <c r="AA155" s="343">
        <f t="shared" si="383"/>
        <v>0</v>
      </c>
      <c r="AB155" s="309"/>
      <c r="AC155" s="462">
        <f t="shared" si="212"/>
        <v>22857.14</v>
      </c>
      <c r="AD155" s="462">
        <f t="shared" si="212"/>
        <v>0</v>
      </c>
      <c r="AE155" s="462">
        <f t="shared" si="180"/>
        <v>22857.14</v>
      </c>
      <c r="AF155" s="463" t="str">
        <f t="shared" si="315"/>
        <v>OK</v>
      </c>
      <c r="AG155" s="464">
        <f t="shared" si="213"/>
        <v>1</v>
      </c>
      <c r="AH155" s="462"/>
      <c r="AI155" s="291"/>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row>
    <row r="156" spans="1:505" s="6" customFormat="1" ht="41.45" customHeight="1" thickBot="1">
      <c r="A156" s="102">
        <v>3</v>
      </c>
      <c r="B156" s="81" t="str">
        <f>'[3]Avanço físico'!A86</f>
        <v>Componente 3: Administración financiera y gasto público</v>
      </c>
      <c r="C156" s="262"/>
      <c r="D156" s="274">
        <f>MIN(D157,D165,D173,D184,D193)</f>
        <v>90</v>
      </c>
      <c r="E156" s="275">
        <f>MAX(E157,E165,E173,E184,E193)</f>
        <v>0</v>
      </c>
      <c r="F156" s="332">
        <f t="shared" ref="F156:K156" si="385">SUM(F157,F165,F173,F184,F193)</f>
        <v>5288719.4044370139</v>
      </c>
      <c r="G156" s="685">
        <f t="shared" si="385"/>
        <v>2541937.7255629855</v>
      </c>
      <c r="H156" s="686">
        <f t="shared" si="385"/>
        <v>7830657.129999999</v>
      </c>
      <c r="I156" s="332">
        <f t="shared" si="385"/>
        <v>696254.93320594856</v>
      </c>
      <c r="J156" s="685">
        <f t="shared" si="385"/>
        <v>462230.78359405138</v>
      </c>
      <c r="K156" s="686">
        <f t="shared" si="385"/>
        <v>1158485.7168000001</v>
      </c>
      <c r="L156" s="311">
        <f>K156/$H156</f>
        <v>0.14794233709476695</v>
      </c>
      <c r="M156" s="332">
        <f>SUM(M157,M165,M173,M184,M193)</f>
        <v>1357002.7271398036</v>
      </c>
      <c r="N156" s="685">
        <f>SUM(N157,N165,N173,N184,N193)</f>
        <v>634854.41806019621</v>
      </c>
      <c r="O156" s="686">
        <f>SUM(O157,O165,O173,O184,O193)</f>
        <v>1991857.1451999997</v>
      </c>
      <c r="P156" s="687">
        <f>O156/$H156</f>
        <v>0.25436653809921056</v>
      </c>
      <c r="Q156" s="332">
        <f>SUM(Q157,Q165,Q173,Q184,Q193)</f>
        <v>2060401.5785682544</v>
      </c>
      <c r="R156" s="685">
        <f>SUM(R157,R165,R173,R184,R193)</f>
        <v>1010541.2754317455</v>
      </c>
      <c r="S156" s="686">
        <f>SUM(S157,S165,S173,S184,S193)</f>
        <v>3070942.8539999994</v>
      </c>
      <c r="T156" s="311">
        <f>S156/$H156</f>
        <v>0.3921692398247042</v>
      </c>
      <c r="U156" s="332">
        <f>SUM(U157,U165,U173,U184,U193)</f>
        <v>819360.17152300733</v>
      </c>
      <c r="V156" s="685">
        <f>SUM(V157,V165,V173,V184,V193)</f>
        <v>434311.24847699265</v>
      </c>
      <c r="W156" s="686">
        <f>SUM(W157,W165,W173,W184,W193)</f>
        <v>1253671.42</v>
      </c>
      <c r="X156" s="311">
        <f>W156/$H156</f>
        <v>0.16009785630851647</v>
      </c>
      <c r="Y156" s="332">
        <f>SUM(Y157,Y165,Y173,Y184,Y193)</f>
        <v>355699.99400000006</v>
      </c>
      <c r="Z156" s="685">
        <f>SUM(Z157,Z165,Z173,Z184,Z193)</f>
        <v>0</v>
      </c>
      <c r="AA156" s="686">
        <f>SUM(AA157,AA165,AA173,AA184,AA193)</f>
        <v>355699.99400000006</v>
      </c>
      <c r="AB156" s="311">
        <f>AA156/$H156</f>
        <v>4.5424028672801833E-2</v>
      </c>
      <c r="AC156" s="462">
        <f t="shared" si="212"/>
        <v>5288719.4044370139</v>
      </c>
      <c r="AD156" s="462">
        <f t="shared" si="212"/>
        <v>2541937.7255629855</v>
      </c>
      <c r="AE156" s="462">
        <f t="shared" si="180"/>
        <v>7830657.129999999</v>
      </c>
      <c r="AF156" s="463" t="str">
        <f t="shared" si="315"/>
        <v>OK</v>
      </c>
      <c r="AG156" s="464">
        <f t="shared" si="213"/>
        <v>1</v>
      </c>
      <c r="AH156" s="462"/>
      <c r="AI156" s="291"/>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row>
    <row r="157" spans="1:505" s="6" customFormat="1" ht="41.45" customHeight="1" collapsed="1">
      <c r="A157" s="88" t="str">
        <f t="shared" si="52"/>
        <v>3.1</v>
      </c>
      <c r="B157" s="84" t="str">
        <f>'[3]Avanço físico'!A87</f>
        <v>3.1  Modelo de planificación presupuestaria e inversión implantado</v>
      </c>
      <c r="C157" s="259"/>
      <c r="D157" s="266">
        <f>MIN(D158,D163)</f>
        <v>43707</v>
      </c>
      <c r="E157" s="267">
        <f>MAX(E158,E163)</f>
        <v>0</v>
      </c>
      <c r="F157" s="330">
        <f>SUM(F158,F163)</f>
        <v>1171428.5699999998</v>
      </c>
      <c r="G157" s="661">
        <f t="shared" ref="G157:H157" si="386">SUM(G158,G163)</f>
        <v>0</v>
      </c>
      <c r="H157" s="662">
        <f t="shared" si="386"/>
        <v>1171428.5699999998</v>
      </c>
      <c r="I157" s="330">
        <f>SUM(I158,I163)</f>
        <v>91428.572</v>
      </c>
      <c r="J157" s="661">
        <f t="shared" ref="J157:K157" si="387">SUM(J158,J163)</f>
        <v>0</v>
      </c>
      <c r="K157" s="662">
        <f t="shared" si="387"/>
        <v>91428.572</v>
      </c>
      <c r="L157" s="306">
        <f>K157/$H157</f>
        <v>7.8048781070791204E-2</v>
      </c>
      <c r="M157" s="330">
        <f>SUM(M158,M163)</f>
        <v>231428.57299999997</v>
      </c>
      <c r="N157" s="661">
        <f t="shared" ref="N157:O157" si="388">SUM(N158,N163)</f>
        <v>0</v>
      </c>
      <c r="O157" s="662">
        <f t="shared" si="388"/>
        <v>231428.57299999997</v>
      </c>
      <c r="P157" s="674">
        <f>O157/$H157</f>
        <v>0.19756097719214755</v>
      </c>
      <c r="Q157" s="330">
        <f>SUM(Q158,Q163)</f>
        <v>327142.859</v>
      </c>
      <c r="R157" s="661">
        <f t="shared" ref="R157:S157" si="389">SUM(R158,R163)</f>
        <v>0</v>
      </c>
      <c r="S157" s="662">
        <f t="shared" si="389"/>
        <v>327142.859</v>
      </c>
      <c r="T157" s="306">
        <f>S157/$H157</f>
        <v>0.27926829460886382</v>
      </c>
      <c r="U157" s="330">
        <f>SUM(U158,U163)</f>
        <v>178571.42600000001</v>
      </c>
      <c r="V157" s="661">
        <f t="shared" ref="V157:W157" si="390">SUM(V158,V163)</f>
        <v>0</v>
      </c>
      <c r="W157" s="662">
        <f t="shared" si="390"/>
        <v>178571.42600000001</v>
      </c>
      <c r="X157" s="306">
        <f>W157/$H157</f>
        <v>0.15243902238102322</v>
      </c>
      <c r="Y157" s="330">
        <f>SUM(Y158,Y163)</f>
        <v>342857.14</v>
      </c>
      <c r="Z157" s="661">
        <f t="shared" ref="Z157:AA157" si="391">SUM(Z158,Z163)</f>
        <v>0</v>
      </c>
      <c r="AA157" s="662">
        <f t="shared" si="391"/>
        <v>342857.14</v>
      </c>
      <c r="AB157" s="306">
        <f>AA157/$H157</f>
        <v>0.29268292474717433</v>
      </c>
      <c r="AC157" s="462">
        <f t="shared" si="212"/>
        <v>1171428.5699999998</v>
      </c>
      <c r="AD157" s="462">
        <f t="shared" si="212"/>
        <v>0</v>
      </c>
      <c r="AE157" s="462">
        <f t="shared" si="180"/>
        <v>1171428.5699999998</v>
      </c>
      <c r="AF157" s="463" t="str">
        <f t="shared" si="315"/>
        <v>OK</v>
      </c>
      <c r="AG157" s="464">
        <f t="shared" si="213"/>
        <v>1.0000000000000002</v>
      </c>
      <c r="AH157" s="462"/>
      <c r="AI157" s="291"/>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row>
    <row r="158" spans="1:505" s="6" customFormat="1" ht="41.45" customHeight="1">
      <c r="A158" s="89" t="str">
        <f t="shared" ref="A158" si="392">LEFT(B158,5)</f>
        <v>3.1.1</v>
      </c>
      <c r="B158" s="82" t="str">
        <f>'[3]Avanço físico'!A88</f>
        <v>3.1.1 Marco orçamentário de médio prazo</v>
      </c>
      <c r="C158" s="257"/>
      <c r="D158" s="268">
        <f>MIN(D159:D162)</f>
        <v>43707</v>
      </c>
      <c r="E158" s="269">
        <f>MAX(E159:E162)</f>
        <v>0</v>
      </c>
      <c r="F158" s="326">
        <f>SUM(F159:F162)</f>
        <v>828571.42999999993</v>
      </c>
      <c r="G158" s="664">
        <f t="shared" ref="G158:H158" si="393">SUM(G159:G162)</f>
        <v>0</v>
      </c>
      <c r="H158" s="665">
        <f t="shared" si="393"/>
        <v>828571.42999999993</v>
      </c>
      <c r="I158" s="326">
        <f>SUM(I159:I162)</f>
        <v>91428.572</v>
      </c>
      <c r="J158" s="664">
        <f t="shared" ref="J158:K158" si="394">SUM(J159:J162)</f>
        <v>0</v>
      </c>
      <c r="K158" s="665">
        <f t="shared" si="394"/>
        <v>91428.572</v>
      </c>
      <c r="L158" s="307">
        <f>K158/$H158</f>
        <v>0.11034482808561237</v>
      </c>
      <c r="M158" s="341">
        <f>SUM(M159:M162)</f>
        <v>231428.57299999997</v>
      </c>
      <c r="N158" s="683">
        <f t="shared" ref="N158:O158" si="395">SUM(N159:N162)</f>
        <v>0</v>
      </c>
      <c r="O158" s="684">
        <f t="shared" si="395"/>
        <v>231428.57299999997</v>
      </c>
      <c r="P158" s="666">
        <f>O158/$H158</f>
        <v>0.27931034624256834</v>
      </c>
      <c r="Q158" s="341">
        <f>SUM(Q159:Q162)</f>
        <v>327142.859</v>
      </c>
      <c r="R158" s="683">
        <f t="shared" ref="R158:S158" si="396">SUM(R159:R162)</f>
        <v>0</v>
      </c>
      <c r="S158" s="684">
        <f t="shared" si="396"/>
        <v>327142.859</v>
      </c>
      <c r="T158" s="307">
        <f>S158/$H158</f>
        <v>0.39482758776753868</v>
      </c>
      <c r="U158" s="341">
        <f>SUM(U159:U162)</f>
        <v>178571.42600000001</v>
      </c>
      <c r="V158" s="683">
        <f t="shared" ref="V158:W158" si="397">SUM(V159:V162)</f>
        <v>0</v>
      </c>
      <c r="W158" s="684">
        <f t="shared" si="397"/>
        <v>178571.42600000001</v>
      </c>
      <c r="X158" s="307">
        <f>W158/$H158</f>
        <v>0.21551723790428065</v>
      </c>
      <c r="Y158" s="341">
        <f>SUM(Y159:Y162)</f>
        <v>0</v>
      </c>
      <c r="Z158" s="683">
        <f t="shared" ref="Z158:AA158" si="398">SUM(Z159:Z162)</f>
        <v>0</v>
      </c>
      <c r="AA158" s="684">
        <f t="shared" si="398"/>
        <v>0</v>
      </c>
      <c r="AB158" s="307">
        <f>AA158/$H158</f>
        <v>0</v>
      </c>
      <c r="AC158" s="462">
        <f t="shared" si="212"/>
        <v>828571.42999999993</v>
      </c>
      <c r="AD158" s="462">
        <f t="shared" si="212"/>
        <v>0</v>
      </c>
      <c r="AE158" s="462">
        <f t="shared" si="180"/>
        <v>828571.42999999993</v>
      </c>
      <c r="AF158" s="463" t="str">
        <f t="shared" si="315"/>
        <v>OK</v>
      </c>
      <c r="AG158" s="464">
        <f t="shared" si="213"/>
        <v>1</v>
      </c>
      <c r="AH158" s="462"/>
      <c r="AI158" s="291"/>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row>
    <row r="159" spans="1:505" s="6" customFormat="1" ht="41.45" customHeight="1">
      <c r="A159" s="91" t="s">
        <v>415</v>
      </c>
      <c r="B159" s="86" t="str">
        <f>VLOOKUP(A159,'[3]Matriz de Aquisições'!D:E,2,FALSE)</f>
        <v>Novas fucionalidades Sistema Integrado de Gestão das Finanças Públicas do ES-SIGEFES</v>
      </c>
      <c r="C159" s="260"/>
      <c r="D159" s="270">
        <f>VLOOKUP($A159,'Matriz de Aquisições'!$D:$M,9,FALSE)</f>
        <v>44073</v>
      </c>
      <c r="E159" s="271">
        <f>VLOOKUP($A159,'Matriz de Aquisições'!$D:$M,10,FALSE)</f>
        <v>0</v>
      </c>
      <c r="F159" s="327">
        <f>VLOOKUP($A159,'Matriz de Aquisições'!$D:$G,4,FALSE)*VLOOKUP('PEP Av. Fin.'!$A159,'Matriz de Aquisições'!$D:$H,5,FALSE)</f>
        <v>285714.28999999998</v>
      </c>
      <c r="G159" s="667">
        <f>VLOOKUP($A159,'Matriz de Aquisições'!$D:$G,4,FALSE)*VLOOKUP('PEP Av. Fin.'!$A159,'Matriz de Aquisições'!$D:$I,6,FALSE)</f>
        <v>0</v>
      </c>
      <c r="H159" s="328">
        <f t="shared" ref="H159:H162" si="399">F159+G159</f>
        <v>285714.28999999998</v>
      </c>
      <c r="I159" s="87">
        <f t="shared" ref="I159:I162" si="400">F159*L159</f>
        <v>0</v>
      </c>
      <c r="J159" s="668">
        <f t="shared" ref="J159:J162" si="401">G159*L159</f>
        <v>0</v>
      </c>
      <c r="K159" s="669">
        <f t="shared" ref="K159:K162" si="402">I159+J159</f>
        <v>0</v>
      </c>
      <c r="L159" s="309">
        <v>0</v>
      </c>
      <c r="M159" s="342">
        <f t="shared" ref="M159:M162" si="403">$F159*P159</f>
        <v>85714.286999999997</v>
      </c>
      <c r="N159" s="670">
        <f t="shared" ref="N159:N162" si="404">$G159*P159</f>
        <v>0</v>
      </c>
      <c r="O159" s="343">
        <f t="shared" ref="O159:O162" si="405">M159+N159</f>
        <v>85714.286999999997</v>
      </c>
      <c r="P159" s="675">
        <v>0.3</v>
      </c>
      <c r="Q159" s="342">
        <f t="shared" ref="Q159:Q162" si="406">$F159*T159</f>
        <v>85714.286999999997</v>
      </c>
      <c r="R159" s="670">
        <f t="shared" ref="R159:R162" si="407">$G159*T159</f>
        <v>0</v>
      </c>
      <c r="S159" s="343">
        <f t="shared" ref="S159:S162" si="408">Q159+R159</f>
        <v>85714.286999999997</v>
      </c>
      <c r="T159" s="309">
        <v>0.3</v>
      </c>
      <c r="U159" s="342">
        <f t="shared" ref="U159:U162" si="409">$F159*X159</f>
        <v>114285.716</v>
      </c>
      <c r="V159" s="670">
        <f t="shared" ref="V159:V162" si="410">$G159*X159</f>
        <v>0</v>
      </c>
      <c r="W159" s="343">
        <f t="shared" ref="W159:W162" si="411">U159+V159</f>
        <v>114285.716</v>
      </c>
      <c r="X159" s="309">
        <v>0.4</v>
      </c>
      <c r="Y159" s="342">
        <f t="shared" ref="Y159:Y162" si="412">$F159*AB159</f>
        <v>0</v>
      </c>
      <c r="Z159" s="670">
        <f t="shared" ref="Z159:Z162" si="413">$G159*AB159</f>
        <v>0</v>
      </c>
      <c r="AA159" s="343">
        <f t="shared" ref="AA159:AA162" si="414">Y159+Z159</f>
        <v>0</v>
      </c>
      <c r="AB159" s="309"/>
      <c r="AC159" s="462">
        <f t="shared" si="212"/>
        <v>285714.28999999998</v>
      </c>
      <c r="AD159" s="462">
        <f t="shared" si="212"/>
        <v>0</v>
      </c>
      <c r="AE159" s="462">
        <f t="shared" si="180"/>
        <v>285714.28999999998</v>
      </c>
      <c r="AF159" s="463" t="str">
        <f t="shared" si="315"/>
        <v>OK</v>
      </c>
      <c r="AG159" s="464">
        <f t="shared" si="213"/>
        <v>1</v>
      </c>
      <c r="AH159" s="462"/>
      <c r="AI159" s="291"/>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row>
    <row r="160" spans="1:505" s="6" customFormat="1" ht="41.45" customHeight="1">
      <c r="A160" s="91" t="s">
        <v>416</v>
      </c>
      <c r="B160" s="86" t="str">
        <f>VLOOKUP(A160,'[3]Matriz de Aquisições'!D:E,2,FALSE)</f>
        <v>Marco orçamentário de médio prazo</v>
      </c>
      <c r="C160" s="260"/>
      <c r="D160" s="270">
        <f>VLOOKUP($A160,'Matriz de Aquisições'!$D:$M,9,FALSE)</f>
        <v>43707</v>
      </c>
      <c r="E160" s="271">
        <f>VLOOKUP($A160,'Matriz de Aquisições'!$D:$M,10,FALSE)</f>
        <v>0</v>
      </c>
      <c r="F160" s="327">
        <f>VLOOKUP($A160,'Matriz de Aquisições'!$D:$G,4,FALSE)*VLOOKUP('PEP Av. Fin.'!$A160,'Matriz de Aquisições'!$D:$H,5,FALSE)</f>
        <v>457142.86</v>
      </c>
      <c r="G160" s="667">
        <f>VLOOKUP($A160,'Matriz de Aquisições'!$D:$G,4,FALSE)*VLOOKUP('PEP Av. Fin.'!$A160,'Matriz de Aquisições'!$D:$I,6,FALSE)</f>
        <v>0</v>
      </c>
      <c r="H160" s="328">
        <f t="shared" si="399"/>
        <v>457142.86</v>
      </c>
      <c r="I160" s="87">
        <f t="shared" si="400"/>
        <v>91428.572</v>
      </c>
      <c r="J160" s="668">
        <f t="shared" si="401"/>
        <v>0</v>
      </c>
      <c r="K160" s="669">
        <f t="shared" si="402"/>
        <v>91428.572</v>
      </c>
      <c r="L160" s="309">
        <v>0.2</v>
      </c>
      <c r="M160" s="342">
        <f t="shared" si="403"/>
        <v>137142.85799999998</v>
      </c>
      <c r="N160" s="670">
        <f t="shared" si="404"/>
        <v>0</v>
      </c>
      <c r="O160" s="343">
        <f t="shared" si="405"/>
        <v>137142.85799999998</v>
      </c>
      <c r="P160" s="675">
        <v>0.3</v>
      </c>
      <c r="Q160" s="342">
        <f t="shared" si="406"/>
        <v>228571.43</v>
      </c>
      <c r="R160" s="670">
        <f t="shared" si="407"/>
        <v>0</v>
      </c>
      <c r="S160" s="343">
        <f t="shared" si="408"/>
        <v>228571.43</v>
      </c>
      <c r="T160" s="309">
        <v>0.5</v>
      </c>
      <c r="U160" s="342">
        <f t="shared" si="409"/>
        <v>0</v>
      </c>
      <c r="V160" s="670">
        <f t="shared" si="410"/>
        <v>0</v>
      </c>
      <c r="W160" s="343">
        <f t="shared" si="411"/>
        <v>0</v>
      </c>
      <c r="X160" s="309"/>
      <c r="Y160" s="342">
        <f t="shared" si="412"/>
        <v>0</v>
      </c>
      <c r="Z160" s="670">
        <f t="shared" si="413"/>
        <v>0</v>
      </c>
      <c r="AA160" s="343">
        <f t="shared" si="414"/>
        <v>0</v>
      </c>
      <c r="AB160" s="309"/>
      <c r="AC160" s="462">
        <f t="shared" si="212"/>
        <v>457142.86</v>
      </c>
      <c r="AD160" s="462">
        <f t="shared" si="212"/>
        <v>0</v>
      </c>
      <c r="AE160" s="462">
        <f t="shared" si="212"/>
        <v>457142.86</v>
      </c>
      <c r="AF160" s="463" t="str">
        <f t="shared" si="315"/>
        <v>OK</v>
      </c>
      <c r="AG160" s="464">
        <f t="shared" si="213"/>
        <v>1</v>
      </c>
      <c r="AH160" s="462"/>
      <c r="AI160" s="291"/>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row>
    <row r="161" spans="1:505" s="6" customFormat="1" ht="41.45" customHeight="1">
      <c r="A161" s="91" t="s">
        <v>417</v>
      </c>
      <c r="B161" s="86" t="str">
        <f>VLOOKUP(A161,'[3]Matriz de Aquisições'!D:E,2,FALSE)</f>
        <v>Capacitação em planejamento público</v>
      </c>
      <c r="C161" s="260"/>
      <c r="D161" s="270">
        <f>VLOOKUP($A161,'Matriz de Aquisições'!$D:$M,9,FALSE)</f>
        <v>44683</v>
      </c>
      <c r="E161" s="271">
        <f>VLOOKUP($A161,'Matriz de Aquisições'!$D:$M,10,FALSE)</f>
        <v>0</v>
      </c>
      <c r="F161" s="327">
        <f>VLOOKUP($A161,'Matriz de Aquisições'!$D:$G,4,FALSE)*VLOOKUP('PEP Av. Fin.'!$A161,'Matriz de Aquisições'!$D:$H,5,FALSE)</f>
        <v>42857.14</v>
      </c>
      <c r="G161" s="667">
        <f>VLOOKUP($A161,'Matriz de Aquisições'!$D:$G,4,FALSE)*VLOOKUP('PEP Av. Fin.'!$A161,'Matriz de Aquisições'!$D:$I,6,FALSE)</f>
        <v>0</v>
      </c>
      <c r="H161" s="328">
        <f t="shared" si="399"/>
        <v>42857.14</v>
      </c>
      <c r="I161" s="87">
        <f t="shared" si="400"/>
        <v>0</v>
      </c>
      <c r="J161" s="668">
        <f t="shared" si="401"/>
        <v>0</v>
      </c>
      <c r="K161" s="669">
        <f t="shared" si="402"/>
        <v>0</v>
      </c>
      <c r="L161" s="309">
        <v>0</v>
      </c>
      <c r="M161" s="342">
        <f t="shared" si="403"/>
        <v>0</v>
      </c>
      <c r="N161" s="670">
        <f t="shared" si="404"/>
        <v>0</v>
      </c>
      <c r="O161" s="343">
        <f t="shared" si="405"/>
        <v>0</v>
      </c>
      <c r="P161" s="675">
        <v>0</v>
      </c>
      <c r="Q161" s="342">
        <f t="shared" si="406"/>
        <v>0</v>
      </c>
      <c r="R161" s="670">
        <f t="shared" si="407"/>
        <v>0</v>
      </c>
      <c r="S161" s="343">
        <f t="shared" si="408"/>
        <v>0</v>
      </c>
      <c r="T161" s="309">
        <v>0</v>
      </c>
      <c r="U161" s="342">
        <f t="shared" si="409"/>
        <v>42857.14</v>
      </c>
      <c r="V161" s="670">
        <f t="shared" si="410"/>
        <v>0</v>
      </c>
      <c r="W161" s="343">
        <f t="shared" si="411"/>
        <v>42857.14</v>
      </c>
      <c r="X161" s="309">
        <v>1</v>
      </c>
      <c r="Y161" s="342">
        <f t="shared" si="412"/>
        <v>0</v>
      </c>
      <c r="Z161" s="670">
        <f t="shared" si="413"/>
        <v>0</v>
      </c>
      <c r="AA161" s="343">
        <f t="shared" si="414"/>
        <v>0</v>
      </c>
      <c r="AB161" s="309"/>
      <c r="AC161" s="462">
        <f t="shared" si="212"/>
        <v>42857.14</v>
      </c>
      <c r="AD161" s="462">
        <f t="shared" si="212"/>
        <v>0</v>
      </c>
      <c r="AE161" s="462">
        <f t="shared" si="212"/>
        <v>42857.14</v>
      </c>
      <c r="AF161" s="463" t="str">
        <f t="shared" si="315"/>
        <v>OK</v>
      </c>
      <c r="AG161" s="464">
        <f t="shared" si="213"/>
        <v>1</v>
      </c>
      <c r="AH161" s="462"/>
      <c r="AI161" s="291"/>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row>
    <row r="162" spans="1:505" s="6" customFormat="1" ht="41.45" customHeight="1">
      <c r="A162" s="91" t="s">
        <v>418</v>
      </c>
      <c r="B162" s="86" t="str">
        <f>VLOOKUP(A162,'[3]Matriz de Aquisições'!D:E,2,FALSE)</f>
        <v xml:space="preserve">Capacitação em orçamento público </v>
      </c>
      <c r="C162" s="260"/>
      <c r="D162" s="270">
        <f>VLOOKUP($A162,'Matriz de Aquisições'!$D:$M,9,FALSE)</f>
        <v>43971</v>
      </c>
      <c r="E162" s="271">
        <f>VLOOKUP($A162,'Matriz de Aquisições'!$D:$M,10,FALSE)</f>
        <v>0</v>
      </c>
      <c r="F162" s="327">
        <f>VLOOKUP($A162,'Matriz de Aquisições'!$D:$G,4,FALSE)*VLOOKUP('PEP Av. Fin.'!$A162,'Matriz de Aquisições'!$D:$H,5,FALSE)</f>
        <v>42857.14</v>
      </c>
      <c r="G162" s="667">
        <f>VLOOKUP($A162,'Matriz de Aquisições'!$D:$G,4,FALSE)*VLOOKUP('PEP Av. Fin.'!$A162,'Matriz de Aquisições'!$D:$I,6,FALSE)</f>
        <v>0</v>
      </c>
      <c r="H162" s="328">
        <f t="shared" si="399"/>
        <v>42857.14</v>
      </c>
      <c r="I162" s="87">
        <f t="shared" si="400"/>
        <v>0</v>
      </c>
      <c r="J162" s="668">
        <f t="shared" si="401"/>
        <v>0</v>
      </c>
      <c r="K162" s="669">
        <f t="shared" si="402"/>
        <v>0</v>
      </c>
      <c r="L162" s="309">
        <v>0</v>
      </c>
      <c r="M162" s="342">
        <f t="shared" si="403"/>
        <v>8571.4279999999999</v>
      </c>
      <c r="N162" s="670">
        <f t="shared" si="404"/>
        <v>0</v>
      </c>
      <c r="O162" s="343">
        <f t="shared" si="405"/>
        <v>8571.4279999999999</v>
      </c>
      <c r="P162" s="675">
        <v>0.2</v>
      </c>
      <c r="Q162" s="342">
        <f t="shared" si="406"/>
        <v>12857.142</v>
      </c>
      <c r="R162" s="670">
        <f t="shared" si="407"/>
        <v>0</v>
      </c>
      <c r="S162" s="343">
        <f t="shared" si="408"/>
        <v>12857.142</v>
      </c>
      <c r="T162" s="309">
        <v>0.3</v>
      </c>
      <c r="U162" s="342">
        <f t="shared" si="409"/>
        <v>21428.57</v>
      </c>
      <c r="V162" s="670">
        <f t="shared" si="410"/>
        <v>0</v>
      </c>
      <c r="W162" s="343">
        <f t="shared" si="411"/>
        <v>21428.57</v>
      </c>
      <c r="X162" s="309">
        <v>0.5</v>
      </c>
      <c r="Y162" s="342">
        <f t="shared" si="412"/>
        <v>0</v>
      </c>
      <c r="Z162" s="670">
        <f t="shared" si="413"/>
        <v>0</v>
      </c>
      <c r="AA162" s="343">
        <f t="shared" si="414"/>
        <v>0</v>
      </c>
      <c r="AB162" s="309"/>
      <c r="AC162" s="462">
        <f t="shared" si="212"/>
        <v>42857.14</v>
      </c>
      <c r="AD162" s="462">
        <f t="shared" si="212"/>
        <v>0</v>
      </c>
      <c r="AE162" s="462">
        <f t="shared" si="212"/>
        <v>42857.14</v>
      </c>
      <c r="AF162" s="463" t="str">
        <f t="shared" si="315"/>
        <v>OK</v>
      </c>
      <c r="AG162" s="464">
        <f t="shared" si="213"/>
        <v>1</v>
      </c>
      <c r="AH162" s="462"/>
      <c r="AI162" s="291"/>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row>
    <row r="163" spans="1:505" s="6" customFormat="1" ht="41.45" customHeight="1">
      <c r="A163" s="89" t="str">
        <f t="shared" ref="A163" si="415">LEFT(B163,5)</f>
        <v>3.1.2</v>
      </c>
      <c r="B163" s="82" t="str">
        <f>'[3]Avanço físico'!A89</f>
        <v xml:space="preserve">3.1.2 Modelo de Gestão de Investimento Público </v>
      </c>
      <c r="C163" s="257"/>
      <c r="D163" s="268">
        <f>MIN(D164)</f>
        <v>44683</v>
      </c>
      <c r="E163" s="269">
        <f>MAX(E164)</f>
        <v>0</v>
      </c>
      <c r="F163" s="326">
        <f>SUM(F164)</f>
        <v>342857.14</v>
      </c>
      <c r="G163" s="664">
        <f>SUM(G164)</f>
        <v>0</v>
      </c>
      <c r="H163" s="665">
        <f>F163+G163</f>
        <v>342857.14</v>
      </c>
      <c r="I163" s="326">
        <f>SUM(I164)</f>
        <v>0</v>
      </c>
      <c r="J163" s="664">
        <f>SUM(J164)</f>
        <v>0</v>
      </c>
      <c r="K163" s="665">
        <f>I163+J163</f>
        <v>0</v>
      </c>
      <c r="L163" s="307">
        <f>K163/$H163</f>
        <v>0</v>
      </c>
      <c r="M163" s="326">
        <f>SUM(M164)</f>
        <v>0</v>
      </c>
      <c r="N163" s="664">
        <f>SUM(N164)</f>
        <v>0</v>
      </c>
      <c r="O163" s="665">
        <f>M163+N163</f>
        <v>0</v>
      </c>
      <c r="P163" s="666">
        <f>O163/$H163</f>
        <v>0</v>
      </c>
      <c r="Q163" s="326">
        <f>SUM(Q164)</f>
        <v>0</v>
      </c>
      <c r="R163" s="664">
        <f>SUM(R164)</f>
        <v>0</v>
      </c>
      <c r="S163" s="665">
        <f>Q163+R163</f>
        <v>0</v>
      </c>
      <c r="T163" s="307">
        <f>S163/$H163</f>
        <v>0</v>
      </c>
      <c r="U163" s="326">
        <f>SUM(U164)</f>
        <v>0</v>
      </c>
      <c r="V163" s="664">
        <f>SUM(V164)</f>
        <v>0</v>
      </c>
      <c r="W163" s="665">
        <f>U163+V163</f>
        <v>0</v>
      </c>
      <c r="X163" s="307">
        <f>W163/$H163</f>
        <v>0</v>
      </c>
      <c r="Y163" s="326">
        <f>SUM(Y164)</f>
        <v>342857.14</v>
      </c>
      <c r="Z163" s="664">
        <f>SUM(Z164)</f>
        <v>0</v>
      </c>
      <c r="AA163" s="665">
        <f>Y163+Z163</f>
        <v>342857.14</v>
      </c>
      <c r="AB163" s="307">
        <f>AA163/$H163</f>
        <v>1</v>
      </c>
      <c r="AC163" s="462">
        <f t="shared" si="212"/>
        <v>342857.14</v>
      </c>
      <c r="AD163" s="462">
        <f t="shared" si="212"/>
        <v>0</v>
      </c>
      <c r="AE163" s="462">
        <f t="shared" si="212"/>
        <v>342857.14</v>
      </c>
      <c r="AF163" s="463" t="str">
        <f t="shared" si="315"/>
        <v>OK</v>
      </c>
      <c r="AG163" s="464">
        <f t="shared" si="213"/>
        <v>1</v>
      </c>
      <c r="AH163" s="462"/>
      <c r="AI163" s="291"/>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row>
    <row r="164" spans="1:505" s="6" customFormat="1" ht="41.45" customHeight="1" thickBot="1">
      <c r="A164" s="91" t="s">
        <v>419</v>
      </c>
      <c r="B164" s="86" t="str">
        <f>VLOOKUP(A164,'[3]Matriz de Aquisições'!D:E,2,FALSE)</f>
        <v xml:space="preserve">Modelo de Gestão de Investimento Público </v>
      </c>
      <c r="C164" s="260"/>
      <c r="D164" s="270">
        <f>VLOOKUP($A164,'Matriz de Aquisições'!$D:$M,9,FALSE)</f>
        <v>44683</v>
      </c>
      <c r="E164" s="271">
        <f>VLOOKUP($A164,'Matriz de Aquisições'!$D:$M,10,FALSE)</f>
        <v>0</v>
      </c>
      <c r="F164" s="327">
        <f>VLOOKUP($A164,'Matriz de Aquisições'!$D:$G,4,FALSE)*VLOOKUP('PEP Av. Fin.'!$A164,'Matriz de Aquisições'!$D:$H,5,FALSE)</f>
        <v>342857.14</v>
      </c>
      <c r="G164" s="667">
        <f>VLOOKUP($A164,'Matriz de Aquisições'!$D:$G,4,FALSE)*VLOOKUP('PEP Av. Fin.'!$A164,'Matriz de Aquisições'!$D:$I,6,FALSE)</f>
        <v>0</v>
      </c>
      <c r="H164" s="328">
        <f t="shared" ref="H164" si="416">F164+G164</f>
        <v>342857.14</v>
      </c>
      <c r="I164" s="87">
        <f>F164*L164</f>
        <v>0</v>
      </c>
      <c r="J164" s="668">
        <f>G164*L164</f>
        <v>0</v>
      </c>
      <c r="K164" s="669">
        <f>I164+J164</f>
        <v>0</v>
      </c>
      <c r="L164" s="309">
        <v>0</v>
      </c>
      <c r="M164" s="342">
        <f t="shared" ref="M164" si="417">$F164*P164</f>
        <v>0</v>
      </c>
      <c r="N164" s="670">
        <f t="shared" ref="N164" si="418">$G164*P164</f>
        <v>0</v>
      </c>
      <c r="O164" s="343">
        <f t="shared" ref="O164" si="419">M164+N164</f>
        <v>0</v>
      </c>
      <c r="P164" s="675">
        <v>0</v>
      </c>
      <c r="Q164" s="342">
        <f t="shared" ref="Q164" si="420">$F164*T164</f>
        <v>0</v>
      </c>
      <c r="R164" s="670">
        <f t="shared" ref="R164" si="421">$G164*T164</f>
        <v>0</v>
      </c>
      <c r="S164" s="343">
        <f t="shared" ref="S164" si="422">Q164+R164</f>
        <v>0</v>
      </c>
      <c r="T164" s="309">
        <v>0</v>
      </c>
      <c r="U164" s="342">
        <f t="shared" ref="U164" si="423">$F164*X164</f>
        <v>0</v>
      </c>
      <c r="V164" s="670">
        <f t="shared" ref="V164" si="424">$G164*X164</f>
        <v>0</v>
      </c>
      <c r="W164" s="343">
        <f t="shared" ref="W164" si="425">U164+V164</f>
        <v>0</v>
      </c>
      <c r="X164" s="309"/>
      <c r="Y164" s="342">
        <f t="shared" ref="Y164" si="426">$F164*AB164</f>
        <v>342857.14</v>
      </c>
      <c r="Z164" s="670">
        <f t="shared" ref="Z164" si="427">$G164*AB164</f>
        <v>0</v>
      </c>
      <c r="AA164" s="343">
        <f t="shared" ref="AA164" si="428">Y164+Z164</f>
        <v>342857.14</v>
      </c>
      <c r="AB164" s="309">
        <v>1</v>
      </c>
      <c r="AC164" s="462">
        <f t="shared" si="212"/>
        <v>342857.14</v>
      </c>
      <c r="AD164" s="462">
        <f t="shared" si="212"/>
        <v>0</v>
      </c>
      <c r="AE164" s="462">
        <f t="shared" si="212"/>
        <v>342857.14</v>
      </c>
      <c r="AF164" s="463" t="str">
        <f t="shared" si="315"/>
        <v>OK</v>
      </c>
      <c r="AG164" s="464">
        <f t="shared" si="213"/>
        <v>1</v>
      </c>
      <c r="AH164" s="462"/>
      <c r="AI164" s="291"/>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row>
    <row r="165" spans="1:505" s="6" customFormat="1" ht="41.45" customHeight="1">
      <c r="A165" s="88" t="str">
        <f t="shared" si="52"/>
        <v>3.2</v>
      </c>
      <c r="B165" s="84" t="str">
        <f>'[3]Avanço físico'!A90</f>
        <v>3.2  Modelo de Programación y Ejecución financiera implantado.</v>
      </c>
      <c r="C165" s="259"/>
      <c r="D165" s="266">
        <f>MIN(D166,D170)</f>
        <v>43707</v>
      </c>
      <c r="E165" s="267">
        <f>SUM(E166,E170)</f>
        <v>0</v>
      </c>
      <c r="F165" s="330">
        <f>SUM(F166,F170)</f>
        <v>1635908.053484739</v>
      </c>
      <c r="G165" s="661">
        <f>SUM(G166,G170)</f>
        <v>795806.22651526076</v>
      </c>
      <c r="H165" s="662">
        <f>F165+G165</f>
        <v>2431714.2799999998</v>
      </c>
      <c r="I165" s="330">
        <f>SUM(I166,I170)</f>
        <v>303000.98884542176</v>
      </c>
      <c r="J165" s="661">
        <f>SUM(J166,J170)</f>
        <v>238741.86795457822</v>
      </c>
      <c r="K165" s="662">
        <f>I165+J165</f>
        <v>541742.85679999995</v>
      </c>
      <c r="L165" s="306">
        <f t="shared" si="318"/>
        <v>0.2227822821355476</v>
      </c>
      <c r="M165" s="330">
        <f>SUM(M166,M170)</f>
        <v>536743.84524542175</v>
      </c>
      <c r="N165" s="661">
        <f>SUM(N166,N170)</f>
        <v>238741.86795457822</v>
      </c>
      <c r="O165" s="662">
        <f>M165+N165</f>
        <v>775485.7132</v>
      </c>
      <c r="P165" s="674">
        <f>O165/$H165</f>
        <v>0.31890494684268583</v>
      </c>
      <c r="Q165" s="330">
        <f>SUM(Q166,Q170)</f>
        <v>750334.65039389557</v>
      </c>
      <c r="R165" s="661">
        <f>SUM(R166,R170)</f>
        <v>318322.49060610431</v>
      </c>
      <c r="S165" s="662">
        <f>Q165+R165</f>
        <v>1068657.1409999998</v>
      </c>
      <c r="T165" s="306">
        <f>S165/$H165</f>
        <v>0.43946657293964647</v>
      </c>
      <c r="U165" s="330">
        <f>SUM(U166,U170)</f>
        <v>43828.571000000004</v>
      </c>
      <c r="V165" s="661">
        <f>SUM(V166,V170)</f>
        <v>0</v>
      </c>
      <c r="W165" s="662">
        <f>U165+V165</f>
        <v>43828.571000000004</v>
      </c>
      <c r="X165" s="306">
        <f>W165/$H165</f>
        <v>1.8023733857416839E-2</v>
      </c>
      <c r="Y165" s="330">
        <f>SUM(Y166,Y170)</f>
        <v>1999.9979999999998</v>
      </c>
      <c r="Z165" s="661">
        <f>SUM(Z166,Z170)</f>
        <v>0</v>
      </c>
      <c r="AA165" s="662">
        <f>Y165+Z165</f>
        <v>1999.9979999999998</v>
      </c>
      <c r="AB165" s="306">
        <f>AA165/$H165</f>
        <v>8.22464224703241E-4</v>
      </c>
      <c r="AC165" s="462">
        <f t="shared" si="212"/>
        <v>1635908.053484739</v>
      </c>
      <c r="AD165" s="462">
        <f t="shared" si="212"/>
        <v>795806.22651526076</v>
      </c>
      <c r="AE165" s="462">
        <f t="shared" si="212"/>
        <v>2431714.2799999998</v>
      </c>
      <c r="AF165" s="463" t="str">
        <f t="shared" si="315"/>
        <v>OK</v>
      </c>
      <c r="AG165" s="464">
        <f t="shared" si="213"/>
        <v>1</v>
      </c>
      <c r="AH165" s="462"/>
      <c r="AI165" s="291"/>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row>
    <row r="166" spans="1:505" s="6" customFormat="1" ht="41.45" customHeight="1" collapsed="1">
      <c r="A166" s="89" t="str">
        <f t="shared" ref="A166" si="429">LEFT(B166,5)</f>
        <v>3.2.1</v>
      </c>
      <c r="B166" s="82" t="str">
        <f>'[3]Avanço físico'!A91</f>
        <v>3.2.1 Revisão da metodologia para elaboração da Programação e Execução Financeira</v>
      </c>
      <c r="C166" s="257"/>
      <c r="D166" s="268">
        <f>MIN(D167:D169)</f>
        <v>43707</v>
      </c>
      <c r="E166" s="269">
        <f>MAX(E167:E169)</f>
        <v>0</v>
      </c>
      <c r="F166" s="326">
        <f>SUM(F167:F169)</f>
        <v>1061622.3434847391</v>
      </c>
      <c r="G166" s="664">
        <f t="shared" ref="G166" si="430">SUM(G167:G169)</f>
        <v>795806.22651526076</v>
      </c>
      <c r="H166" s="665">
        <f>SUM(H167:H169)</f>
        <v>1857428.57</v>
      </c>
      <c r="I166" s="326">
        <f>SUM(I167:I169)</f>
        <v>303000.98884542176</v>
      </c>
      <c r="J166" s="664">
        <f t="shared" ref="J166" si="431">SUM(J167:J169)</f>
        <v>238741.86795457822</v>
      </c>
      <c r="K166" s="665">
        <f>SUM(K167:K169)</f>
        <v>541742.85679999995</v>
      </c>
      <c r="L166" s="307">
        <f t="shared" si="318"/>
        <v>0.29166282114417996</v>
      </c>
      <c r="M166" s="341">
        <f>SUM(M167:M169)</f>
        <v>308172.41724542173</v>
      </c>
      <c r="N166" s="683">
        <f>SUM(N167:N169)</f>
        <v>238741.86795457822</v>
      </c>
      <c r="O166" s="684">
        <f>SUM(O167:O169)</f>
        <v>546914.28520000004</v>
      </c>
      <c r="P166" s="666">
        <f>O166/$H166</f>
        <v>0.29444700810217428</v>
      </c>
      <c r="Q166" s="341">
        <f>SUM(Q167:Q169)</f>
        <v>407477.5083938957</v>
      </c>
      <c r="R166" s="683">
        <f>SUM(R167:R169)</f>
        <v>318322.49060610431</v>
      </c>
      <c r="S166" s="684">
        <f>SUM(S167:S169)</f>
        <v>725799.99899999995</v>
      </c>
      <c r="T166" s="307">
        <f>S166/$H166</f>
        <v>0.39075526818239903</v>
      </c>
      <c r="U166" s="341">
        <f>SUM(U167:U169)</f>
        <v>42971.429000000004</v>
      </c>
      <c r="V166" s="683">
        <f>SUM(V167:V169)</f>
        <v>0</v>
      </c>
      <c r="W166" s="684">
        <f>SUM(W167:W169)</f>
        <v>42971.429000000004</v>
      </c>
      <c r="X166" s="307">
        <f>W166/$H166</f>
        <v>2.3134902571246656E-2</v>
      </c>
      <c r="Y166" s="341">
        <f>SUM(Y167:Y169)</f>
        <v>0</v>
      </c>
      <c r="Z166" s="683">
        <f>SUM(Z167:Z169)</f>
        <v>0</v>
      </c>
      <c r="AA166" s="684">
        <f>SUM(AA167:AA169)</f>
        <v>0</v>
      </c>
      <c r="AB166" s="307">
        <f>AA166/$H166</f>
        <v>0</v>
      </c>
      <c r="AC166" s="462">
        <f t="shared" si="212"/>
        <v>1061622.3434847393</v>
      </c>
      <c r="AD166" s="462">
        <f t="shared" si="212"/>
        <v>795806.22651526076</v>
      </c>
      <c r="AE166" s="462">
        <f t="shared" si="212"/>
        <v>1857428.5699999998</v>
      </c>
      <c r="AF166" s="463" t="str">
        <f t="shared" si="315"/>
        <v>OK</v>
      </c>
      <c r="AG166" s="464">
        <f t="shared" si="213"/>
        <v>0.99999999999999989</v>
      </c>
      <c r="AH166" s="462"/>
      <c r="AI166" s="291"/>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row>
    <row r="167" spans="1:505" s="6" customFormat="1" ht="41.45" customHeight="1">
      <c r="A167" s="91" t="s">
        <v>420</v>
      </c>
      <c r="B167" s="86" t="str">
        <f>VLOOKUP(A167,'[3]Matriz de Aquisições'!D:E,2,FALSE)</f>
        <v>Aperfeiçoamento de sistema de gestão das finanças públicas do estado (SIGEFES)</v>
      </c>
      <c r="C167" s="260"/>
      <c r="D167" s="270">
        <f>VLOOKUP($A167,'Matriz de Aquisições'!$D:$M,9,FALSE)</f>
        <v>43707</v>
      </c>
      <c r="E167" s="271">
        <f>VLOOKUP($A167,'Matriz de Aquisições'!$D:$M,10,FALSE)</f>
        <v>0</v>
      </c>
      <c r="F167" s="327">
        <f>VLOOKUP($A167,'Matriz de Aquisições'!$D:$G,4,FALSE)*VLOOKUP('PEP Av. Fin.'!$A167,'Matriz de Aquisições'!$D:$H,5,FALSE)</f>
        <v>918479.48348473909</v>
      </c>
      <c r="G167" s="667">
        <f>VLOOKUP($A167,'Matriz de Aquisições'!$D:$G,4,FALSE)*VLOOKUP('PEP Av. Fin.'!$A167,'Matriz de Aquisições'!$D:$I,6,FALSE)</f>
        <v>795806.22651526076</v>
      </c>
      <c r="H167" s="328">
        <f t="shared" ref="H167:H169" si="432">F167+G167</f>
        <v>1714285.71</v>
      </c>
      <c r="I167" s="87">
        <f t="shared" ref="I167:I169" si="433">F167*L167</f>
        <v>275543.84504542174</v>
      </c>
      <c r="J167" s="668">
        <f t="shared" ref="J167:J169" si="434">G167*L167</f>
        <v>238741.86795457822</v>
      </c>
      <c r="K167" s="669">
        <f t="shared" ref="K167:K169" si="435">I167+J167</f>
        <v>514285.71299999999</v>
      </c>
      <c r="L167" s="309">
        <v>0.3</v>
      </c>
      <c r="M167" s="342">
        <f t="shared" ref="M167:M169" si="436">$F167*P167</f>
        <v>275543.84504542174</v>
      </c>
      <c r="N167" s="670">
        <f t="shared" ref="N167:N169" si="437">$G167*P167</f>
        <v>238741.86795457822</v>
      </c>
      <c r="O167" s="343">
        <f t="shared" ref="O167:O169" si="438">M167+N167</f>
        <v>514285.71299999999</v>
      </c>
      <c r="P167" s="675">
        <v>0.3</v>
      </c>
      <c r="Q167" s="342">
        <f t="shared" ref="Q167:Q169" si="439">$F167*T167</f>
        <v>367391.79339389567</v>
      </c>
      <c r="R167" s="670">
        <f t="shared" ref="R167:R169" si="440">$G167*T167</f>
        <v>318322.49060610431</v>
      </c>
      <c r="S167" s="343">
        <f t="shared" ref="S167:S169" si="441">Q167+R167</f>
        <v>685714.28399999999</v>
      </c>
      <c r="T167" s="309">
        <v>0.4</v>
      </c>
      <c r="U167" s="342">
        <f t="shared" ref="U167:U169" si="442">$F167*X167</f>
        <v>0</v>
      </c>
      <c r="V167" s="670">
        <f t="shared" ref="V167:V169" si="443">$G167*X167</f>
        <v>0</v>
      </c>
      <c r="W167" s="343">
        <f t="shared" ref="W167:W169" si="444">U167+V167</f>
        <v>0</v>
      </c>
      <c r="X167" s="309"/>
      <c r="Y167" s="342">
        <f t="shared" ref="Y167:Y169" si="445">$F167*AB167</f>
        <v>0</v>
      </c>
      <c r="Z167" s="670">
        <f t="shared" ref="Z167:Z169" si="446">$G167*AB167</f>
        <v>0</v>
      </c>
      <c r="AA167" s="343">
        <f t="shared" ref="AA167:AA169" si="447">Y167+Z167</f>
        <v>0</v>
      </c>
      <c r="AB167" s="309"/>
      <c r="AC167" s="462">
        <f t="shared" si="212"/>
        <v>918479.4834847392</v>
      </c>
      <c r="AD167" s="462">
        <f t="shared" si="212"/>
        <v>795806.22651526076</v>
      </c>
      <c r="AE167" s="462">
        <f t="shared" si="212"/>
        <v>1714285.71</v>
      </c>
      <c r="AF167" s="463" t="str">
        <f t="shared" si="315"/>
        <v>OK</v>
      </c>
      <c r="AG167" s="464">
        <f t="shared" si="213"/>
        <v>1</v>
      </c>
      <c r="AH167" s="462"/>
      <c r="AI167" s="291"/>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row>
    <row r="168" spans="1:505" s="6" customFormat="1" ht="41.45" customHeight="1">
      <c r="A168" s="91" t="s">
        <v>421</v>
      </c>
      <c r="B168" s="86" t="str">
        <f>VLOOKUP(A168,'[3]Matriz de Aquisições'!D:E,2,FALSE)</f>
        <v>Revisão e ajuste da metodologia para elaboração de programação e execução financeira</v>
      </c>
      <c r="C168" s="260"/>
      <c r="D168" s="270">
        <f>VLOOKUP($A168,'Matriz de Aquisições'!$D:$M,9,FALSE)</f>
        <v>43707</v>
      </c>
      <c r="E168" s="271">
        <f>VLOOKUP($A168,'Matriz de Aquisições'!$D:$M,10,FALSE)</f>
        <v>0</v>
      </c>
      <c r="F168" s="327">
        <f>VLOOKUP($A168,'Matriz de Aquisições'!$D:$G,4,FALSE)*VLOOKUP('PEP Av. Fin.'!$A168,'Matriz de Aquisições'!$D:$H,5,FALSE)</f>
        <v>86000</v>
      </c>
      <c r="G168" s="667">
        <f>VLOOKUP($A168,'Matriz de Aquisições'!$D:$G,4,FALSE)*VLOOKUP('PEP Av. Fin.'!$A168,'Matriz de Aquisições'!$D:$I,6,FALSE)</f>
        <v>0</v>
      </c>
      <c r="H168" s="328">
        <f t="shared" si="432"/>
        <v>86000</v>
      </c>
      <c r="I168" s="87">
        <f t="shared" si="433"/>
        <v>8600</v>
      </c>
      <c r="J168" s="668">
        <f t="shared" si="434"/>
        <v>0</v>
      </c>
      <c r="K168" s="669">
        <f t="shared" si="435"/>
        <v>8600</v>
      </c>
      <c r="L168" s="309">
        <v>0.1</v>
      </c>
      <c r="M168" s="342">
        <f t="shared" si="436"/>
        <v>17200</v>
      </c>
      <c r="N168" s="670">
        <f t="shared" si="437"/>
        <v>0</v>
      </c>
      <c r="O168" s="343">
        <f t="shared" si="438"/>
        <v>17200</v>
      </c>
      <c r="P168" s="675">
        <v>0.2</v>
      </c>
      <c r="Q168" s="342">
        <f t="shared" si="439"/>
        <v>25800</v>
      </c>
      <c r="R168" s="670">
        <f t="shared" si="440"/>
        <v>0</v>
      </c>
      <c r="S168" s="343">
        <f t="shared" si="441"/>
        <v>25800</v>
      </c>
      <c r="T168" s="309">
        <v>0.3</v>
      </c>
      <c r="U168" s="342">
        <f t="shared" si="442"/>
        <v>34400</v>
      </c>
      <c r="V168" s="670">
        <f t="shared" si="443"/>
        <v>0</v>
      </c>
      <c r="W168" s="343">
        <f t="shared" si="444"/>
        <v>34400</v>
      </c>
      <c r="X168" s="309">
        <v>0.4</v>
      </c>
      <c r="Y168" s="342">
        <f t="shared" si="445"/>
        <v>0</v>
      </c>
      <c r="Z168" s="670">
        <f t="shared" si="446"/>
        <v>0</v>
      </c>
      <c r="AA168" s="343">
        <f t="shared" si="447"/>
        <v>0</v>
      </c>
      <c r="AB168" s="309"/>
      <c r="AC168" s="462">
        <f t="shared" si="212"/>
        <v>86000</v>
      </c>
      <c r="AD168" s="462">
        <f t="shared" si="212"/>
        <v>0</v>
      </c>
      <c r="AE168" s="462">
        <f t="shared" si="212"/>
        <v>86000</v>
      </c>
      <c r="AF168" s="463" t="str">
        <f t="shared" si="315"/>
        <v>OK</v>
      </c>
      <c r="AG168" s="464">
        <f t="shared" si="213"/>
        <v>0.99999999999999989</v>
      </c>
      <c r="AH168" s="462"/>
      <c r="AI168" s="291"/>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row>
    <row r="169" spans="1:505" s="6" customFormat="1" ht="41.45" customHeight="1">
      <c r="A169" s="91" t="s">
        <v>422</v>
      </c>
      <c r="B169" s="86" t="str">
        <f>VLOOKUP(A169,'[3]Matriz de Aquisições'!D:E,2,FALSE)</f>
        <v xml:space="preserve">Capacitação da equipe no novo modelo de Programação e Execução Financeira </v>
      </c>
      <c r="C169" s="260"/>
      <c r="D169" s="270">
        <f>VLOOKUP($A169,'Matriz de Aquisições'!$D:$M,9,FALSE)</f>
        <v>43707</v>
      </c>
      <c r="E169" s="271">
        <f>VLOOKUP($A169,'Matriz de Aquisições'!$D:$M,10,FALSE)</f>
        <v>0</v>
      </c>
      <c r="F169" s="327">
        <f>VLOOKUP($A169,'Matriz de Aquisições'!$D:$G,4,FALSE)*VLOOKUP('PEP Av. Fin.'!$A169,'Matriz de Aquisições'!$D:$H,5,FALSE)</f>
        <v>57142.86</v>
      </c>
      <c r="G169" s="667">
        <f>VLOOKUP($A169,'Matriz de Aquisições'!$D:$G,4,FALSE)*VLOOKUP('PEP Av. Fin.'!$A169,'Matriz de Aquisições'!$D:$I,6,FALSE)</f>
        <v>0</v>
      </c>
      <c r="H169" s="328">
        <f t="shared" si="432"/>
        <v>57142.86</v>
      </c>
      <c r="I169" s="87">
        <f t="shared" si="433"/>
        <v>18857.143800000002</v>
      </c>
      <c r="J169" s="668">
        <f t="shared" si="434"/>
        <v>0</v>
      </c>
      <c r="K169" s="669">
        <f t="shared" si="435"/>
        <v>18857.143800000002</v>
      </c>
      <c r="L169" s="309">
        <v>0.33</v>
      </c>
      <c r="M169" s="342">
        <f t="shared" si="436"/>
        <v>15428.572200000001</v>
      </c>
      <c r="N169" s="670">
        <f t="shared" si="437"/>
        <v>0</v>
      </c>
      <c r="O169" s="343">
        <f t="shared" si="438"/>
        <v>15428.572200000001</v>
      </c>
      <c r="P169" s="675">
        <v>0.27</v>
      </c>
      <c r="Q169" s="342">
        <f t="shared" si="439"/>
        <v>14285.715</v>
      </c>
      <c r="R169" s="670">
        <f t="shared" si="440"/>
        <v>0</v>
      </c>
      <c r="S169" s="343">
        <f t="shared" si="441"/>
        <v>14285.715</v>
      </c>
      <c r="T169" s="309">
        <v>0.25</v>
      </c>
      <c r="U169" s="342">
        <f t="shared" si="442"/>
        <v>8571.4290000000001</v>
      </c>
      <c r="V169" s="670">
        <f t="shared" si="443"/>
        <v>0</v>
      </c>
      <c r="W169" s="343">
        <f t="shared" si="444"/>
        <v>8571.4290000000001</v>
      </c>
      <c r="X169" s="309">
        <v>0.15</v>
      </c>
      <c r="Y169" s="342">
        <f t="shared" si="445"/>
        <v>0</v>
      </c>
      <c r="Z169" s="670">
        <f t="shared" si="446"/>
        <v>0</v>
      </c>
      <c r="AA169" s="343">
        <f t="shared" si="447"/>
        <v>0</v>
      </c>
      <c r="AB169" s="309"/>
      <c r="AC169" s="462">
        <f t="shared" si="212"/>
        <v>57142.86</v>
      </c>
      <c r="AD169" s="462">
        <f t="shared" si="212"/>
        <v>0</v>
      </c>
      <c r="AE169" s="462">
        <f t="shared" si="212"/>
        <v>57142.86</v>
      </c>
      <c r="AF169" s="463" t="str">
        <f t="shared" si="315"/>
        <v>OK</v>
      </c>
      <c r="AG169" s="464">
        <f t="shared" si="213"/>
        <v>1</v>
      </c>
      <c r="AH169" s="462"/>
      <c r="AI169" s="291"/>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row>
    <row r="170" spans="1:505" s="6" customFormat="1" ht="41.45" customHeight="1" collapsed="1">
      <c r="A170" s="89" t="str">
        <f t="shared" ref="A170" si="448">LEFT(B170,5)</f>
        <v>3.2.2</v>
      </c>
      <c r="B170" s="82" t="str">
        <f>'[3]Avanço físico'!A92</f>
        <v>3.2.2 Implantação de modelo de gestão de ativos financeiros do Estado com base em análise de riscos</v>
      </c>
      <c r="C170" s="257"/>
      <c r="D170" s="268">
        <f>MIN(D171:D172)</f>
        <v>43952</v>
      </c>
      <c r="E170" s="269">
        <f>MAX(E171:E172)</f>
        <v>0</v>
      </c>
      <c r="F170" s="326">
        <f t="shared" ref="F170:K170" si="449">SUM(F171:F172)</f>
        <v>574285.71</v>
      </c>
      <c r="G170" s="664">
        <f t="shared" si="449"/>
        <v>0</v>
      </c>
      <c r="H170" s="665">
        <f t="shared" si="449"/>
        <v>574285.71</v>
      </c>
      <c r="I170" s="326">
        <f t="shared" si="449"/>
        <v>0</v>
      </c>
      <c r="J170" s="664">
        <f t="shared" si="449"/>
        <v>0</v>
      </c>
      <c r="K170" s="665">
        <f t="shared" si="449"/>
        <v>0</v>
      </c>
      <c r="L170" s="307">
        <f t="shared" si="318"/>
        <v>0</v>
      </c>
      <c r="M170" s="326">
        <f>SUM(M171:M172)</f>
        <v>228571.42799999999</v>
      </c>
      <c r="N170" s="664">
        <f>SUM(N171:N172)</f>
        <v>0</v>
      </c>
      <c r="O170" s="665">
        <f>SUM(O171:O172)</f>
        <v>228571.42799999999</v>
      </c>
      <c r="P170" s="666">
        <f>O170/$H170</f>
        <v>0.39800995222395485</v>
      </c>
      <c r="Q170" s="326">
        <f>SUM(Q171:Q172)</f>
        <v>342857.14199999993</v>
      </c>
      <c r="R170" s="664">
        <f>SUM(R171:R172)</f>
        <v>0</v>
      </c>
      <c r="S170" s="665">
        <f>SUM(S171:S172)</f>
        <v>342857.14199999993</v>
      </c>
      <c r="T170" s="307">
        <f>S170/$H170</f>
        <v>0.59701492833593217</v>
      </c>
      <c r="U170" s="326">
        <f>SUM(U171:U172)</f>
        <v>857.14199999999994</v>
      </c>
      <c r="V170" s="664">
        <f>SUM(V171:V172)</f>
        <v>0</v>
      </c>
      <c r="W170" s="665">
        <f>SUM(W171:W172)</f>
        <v>857.14199999999994</v>
      </c>
      <c r="X170" s="307">
        <f>W170/$H170</f>
        <v>1.4925358320338495E-3</v>
      </c>
      <c r="Y170" s="326">
        <f>SUM(Y171:Y172)</f>
        <v>1999.9979999999998</v>
      </c>
      <c r="Z170" s="664">
        <f>SUM(Z171:Z172)</f>
        <v>0</v>
      </c>
      <c r="AA170" s="665">
        <f>SUM(AA171:AA172)</f>
        <v>1999.9979999999998</v>
      </c>
      <c r="AB170" s="307">
        <f>AA170/$H170</f>
        <v>3.4825836080789822E-3</v>
      </c>
      <c r="AC170" s="462">
        <f t="shared" si="212"/>
        <v>574285.71</v>
      </c>
      <c r="AD170" s="462">
        <f t="shared" si="212"/>
        <v>0</v>
      </c>
      <c r="AE170" s="462">
        <f t="shared" si="212"/>
        <v>574285.71</v>
      </c>
      <c r="AF170" s="463" t="str">
        <f t="shared" si="315"/>
        <v>OK</v>
      </c>
      <c r="AG170" s="464">
        <f t="shared" si="213"/>
        <v>0.99999999999999989</v>
      </c>
      <c r="AH170" s="462"/>
      <c r="AI170" s="291"/>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row>
    <row r="171" spans="1:505" s="6" customFormat="1" ht="41.45" customHeight="1">
      <c r="A171" s="91" t="s">
        <v>423</v>
      </c>
      <c r="B171" s="86" t="str">
        <f>VLOOKUP(A171,'[3]Matriz de Aquisições'!D:E,2,FALSE)</f>
        <v>Sistema de portifólio de ativos</v>
      </c>
      <c r="C171" s="260"/>
      <c r="D171" s="270">
        <f>VLOOKUP($A171,'Matriz de Aquisições'!$D:$M,9,FALSE)</f>
        <v>43952</v>
      </c>
      <c r="E171" s="271">
        <f>VLOOKUP($A171,'Matriz de Aquisições'!$D:$M,10,FALSE)</f>
        <v>0</v>
      </c>
      <c r="F171" s="327">
        <f>VLOOKUP($A171,'Matriz de Aquisições'!$D:$G,4,FALSE)*VLOOKUP('PEP Av. Fin.'!$A171,'Matriz de Aquisições'!$D:$H,5,FALSE)</f>
        <v>571428.56999999995</v>
      </c>
      <c r="G171" s="667">
        <f>VLOOKUP($A171,'Matriz de Aquisições'!$D:$G,4,FALSE)*VLOOKUP('PEP Av. Fin.'!$A171,'Matriz de Aquisições'!$D:$I,6,FALSE)</f>
        <v>0</v>
      </c>
      <c r="H171" s="328">
        <f t="shared" ref="H171:H172" si="450">F171+G171</f>
        <v>571428.56999999995</v>
      </c>
      <c r="I171" s="87">
        <f t="shared" ref="I171:I172" si="451">F171*L171</f>
        <v>0</v>
      </c>
      <c r="J171" s="668">
        <f t="shared" ref="J171:J172" si="452">G171*L171</f>
        <v>0</v>
      </c>
      <c r="K171" s="669">
        <f t="shared" ref="K171:K172" si="453">I171+J171</f>
        <v>0</v>
      </c>
      <c r="L171" s="309">
        <v>0</v>
      </c>
      <c r="M171" s="342">
        <f t="shared" ref="M171:M172" si="454">$F171*P171</f>
        <v>228571.42799999999</v>
      </c>
      <c r="N171" s="670">
        <f t="shared" ref="N171:N172" si="455">$G171*P171</f>
        <v>0</v>
      </c>
      <c r="O171" s="343">
        <f t="shared" ref="O171:O172" si="456">M171+N171</f>
        <v>228571.42799999999</v>
      </c>
      <c r="P171" s="675">
        <v>0.4</v>
      </c>
      <c r="Q171" s="342">
        <f t="shared" ref="Q171:Q172" si="457">$F171*T171</f>
        <v>342857.14199999993</v>
      </c>
      <c r="R171" s="670">
        <f t="shared" ref="R171:R172" si="458">$G171*T171</f>
        <v>0</v>
      </c>
      <c r="S171" s="343">
        <f t="shared" ref="S171:S172" si="459">Q171+R171</f>
        <v>342857.14199999993</v>
      </c>
      <c r="T171" s="309">
        <v>0.6</v>
      </c>
      <c r="U171" s="342">
        <f t="shared" ref="U171:U172" si="460">$F171*X171</f>
        <v>0</v>
      </c>
      <c r="V171" s="670">
        <f t="shared" ref="V171:V172" si="461">$G171*X171</f>
        <v>0</v>
      </c>
      <c r="W171" s="343">
        <f t="shared" ref="W171:W172" si="462">U171+V171</f>
        <v>0</v>
      </c>
      <c r="X171" s="309"/>
      <c r="Y171" s="342">
        <f t="shared" ref="Y171:Y172" si="463">$F171*AB171</f>
        <v>0</v>
      </c>
      <c r="Z171" s="670">
        <f t="shared" ref="Z171:Z172" si="464">$G171*AB171</f>
        <v>0</v>
      </c>
      <c r="AA171" s="343">
        <f t="shared" ref="AA171:AA172" si="465">Y171+Z171</f>
        <v>0</v>
      </c>
      <c r="AB171" s="309"/>
      <c r="AC171" s="462">
        <f t="shared" si="212"/>
        <v>571428.56999999995</v>
      </c>
      <c r="AD171" s="462">
        <f t="shared" si="212"/>
        <v>0</v>
      </c>
      <c r="AE171" s="462">
        <f t="shared" si="212"/>
        <v>571428.56999999995</v>
      </c>
      <c r="AF171" s="463" t="str">
        <f t="shared" si="315"/>
        <v>OK</v>
      </c>
      <c r="AG171" s="464">
        <f t="shared" si="213"/>
        <v>1</v>
      </c>
      <c r="AH171" s="462"/>
      <c r="AI171" s="291"/>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row>
    <row r="172" spans="1:505" s="6" customFormat="1" ht="41.45" customHeight="1" thickBot="1">
      <c r="A172" s="91" t="s">
        <v>424</v>
      </c>
      <c r="B172" s="86" t="str">
        <f>VLOOKUP(A172,'[3]Matriz de Aquisições'!D:E,2,FALSE)</f>
        <v>Certificação Profissional ANBIMA - Série 20</v>
      </c>
      <c r="C172" s="260"/>
      <c r="D172" s="270">
        <f>VLOOKUP($A172,'Matriz de Aquisições'!$D:$M,9,FALSE)</f>
        <v>44318</v>
      </c>
      <c r="E172" s="271">
        <f>VLOOKUP($A172,'Matriz de Aquisições'!$D:$M,10,FALSE)</f>
        <v>0</v>
      </c>
      <c r="F172" s="327">
        <f>VLOOKUP($A172,'Matriz de Aquisições'!$D:$G,4,FALSE)*VLOOKUP('PEP Av. Fin.'!$A172,'Matriz de Aquisições'!$D:$H,5,FALSE)</f>
        <v>2857.14</v>
      </c>
      <c r="G172" s="667">
        <f>VLOOKUP($A172,'Matriz de Aquisições'!$D:$G,4,FALSE)*VLOOKUP('PEP Av. Fin.'!$A172,'Matriz de Aquisições'!$D:$I,6,FALSE)</f>
        <v>0</v>
      </c>
      <c r="H172" s="328">
        <f t="shared" si="450"/>
        <v>2857.14</v>
      </c>
      <c r="I172" s="87">
        <f t="shared" si="451"/>
        <v>0</v>
      </c>
      <c r="J172" s="668">
        <f t="shared" si="452"/>
        <v>0</v>
      </c>
      <c r="K172" s="669">
        <f t="shared" si="453"/>
        <v>0</v>
      </c>
      <c r="L172" s="309">
        <v>0</v>
      </c>
      <c r="M172" s="342">
        <f t="shared" si="454"/>
        <v>0</v>
      </c>
      <c r="N172" s="670">
        <f t="shared" si="455"/>
        <v>0</v>
      </c>
      <c r="O172" s="343">
        <f t="shared" si="456"/>
        <v>0</v>
      </c>
      <c r="P172" s="675">
        <v>0</v>
      </c>
      <c r="Q172" s="342">
        <f t="shared" si="457"/>
        <v>0</v>
      </c>
      <c r="R172" s="670">
        <f t="shared" si="458"/>
        <v>0</v>
      </c>
      <c r="S172" s="343">
        <f t="shared" si="459"/>
        <v>0</v>
      </c>
      <c r="T172" s="309">
        <v>0</v>
      </c>
      <c r="U172" s="342">
        <f t="shared" si="460"/>
        <v>857.14199999999994</v>
      </c>
      <c r="V172" s="670">
        <f t="shared" si="461"/>
        <v>0</v>
      </c>
      <c r="W172" s="343">
        <f t="shared" si="462"/>
        <v>857.14199999999994</v>
      </c>
      <c r="X172" s="309">
        <v>0.3</v>
      </c>
      <c r="Y172" s="342">
        <f t="shared" si="463"/>
        <v>1999.9979999999998</v>
      </c>
      <c r="Z172" s="670">
        <f t="shared" si="464"/>
        <v>0</v>
      </c>
      <c r="AA172" s="343">
        <f t="shared" si="465"/>
        <v>1999.9979999999998</v>
      </c>
      <c r="AB172" s="309">
        <v>0.7</v>
      </c>
      <c r="AC172" s="462">
        <f t="shared" si="212"/>
        <v>2857.14</v>
      </c>
      <c r="AD172" s="462">
        <f t="shared" si="212"/>
        <v>0</v>
      </c>
      <c r="AE172" s="462">
        <f t="shared" si="212"/>
        <v>2857.14</v>
      </c>
      <c r="AF172" s="463" t="str">
        <f t="shared" si="315"/>
        <v>OK</v>
      </c>
      <c r="AG172" s="464">
        <f t="shared" si="213"/>
        <v>1</v>
      </c>
      <c r="AH172" s="462"/>
      <c r="AI172" s="291"/>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row>
    <row r="173" spans="1:505" s="6" customFormat="1" ht="41.45" customHeight="1" collapsed="1">
      <c r="A173" s="88" t="str">
        <f t="shared" si="52"/>
        <v>3.3</v>
      </c>
      <c r="B173" s="84" t="str">
        <f>'[3]Avanço físico'!A93</f>
        <v>3.3  Modelo de gestión de compras implantado</v>
      </c>
      <c r="C173" s="259"/>
      <c r="D173" s="266">
        <f>MIN(D174,D177,D180,D182)</f>
        <v>90</v>
      </c>
      <c r="E173" s="267">
        <f>MAX(E174,E177,E180,E182)</f>
        <v>0</v>
      </c>
      <c r="F173" s="330">
        <f>F174+F177+F180+F182</f>
        <v>858891.08565649274</v>
      </c>
      <c r="G173" s="661">
        <f>G174+G177+G180+G182</f>
        <v>530537.48434350709</v>
      </c>
      <c r="H173" s="662">
        <f>F173+G173</f>
        <v>1389428.5699999998</v>
      </c>
      <c r="I173" s="330">
        <f>I174+I177+I180+I182</f>
        <v>165663.93413129853</v>
      </c>
      <c r="J173" s="661">
        <f>J174+J177+J180+J182</f>
        <v>106107.49686870142</v>
      </c>
      <c r="K173" s="662">
        <f>I173+J173</f>
        <v>271771.43099999998</v>
      </c>
      <c r="L173" s="306">
        <f t="shared" si="318"/>
        <v>0.19559942617273229</v>
      </c>
      <c r="M173" s="330">
        <f>M174+M177+M180+M182</f>
        <v>264267.32769694785</v>
      </c>
      <c r="N173" s="661">
        <f>N174+N177+N180+N182</f>
        <v>159161.24530305213</v>
      </c>
      <c r="O173" s="662">
        <f>M173+N173</f>
        <v>423428.57299999997</v>
      </c>
      <c r="P173" s="306">
        <f>O173/$H$173</f>
        <v>0.30475015567011121</v>
      </c>
      <c r="Q173" s="330">
        <f>Q174+Q177+Q180+Q182</f>
        <v>421245.53982824634</v>
      </c>
      <c r="R173" s="661">
        <f>R174+R177+R180+R182</f>
        <v>265268.74217175355</v>
      </c>
      <c r="S173" s="662">
        <f>Q173+R173</f>
        <v>686514.28199999989</v>
      </c>
      <c r="T173" s="306">
        <f>S173/$H$173</f>
        <v>0.49409829106939984</v>
      </c>
      <c r="U173" s="330">
        <f>U174+U177+U180+U182</f>
        <v>5142.8559999999998</v>
      </c>
      <c r="V173" s="661">
        <f>V174+V177+V180+V182</f>
        <v>0</v>
      </c>
      <c r="W173" s="662">
        <f>U173+V173</f>
        <v>5142.8559999999998</v>
      </c>
      <c r="X173" s="306">
        <f>W173/$H$173</f>
        <v>3.7014180585044402E-3</v>
      </c>
      <c r="Y173" s="330">
        <f>Y174+Y177+Y180+Y182</f>
        <v>2571.4279999999999</v>
      </c>
      <c r="Z173" s="661">
        <f>Z174+Z177+Z180+Z182</f>
        <v>0</v>
      </c>
      <c r="AA173" s="662">
        <f>Y173+Z173</f>
        <v>2571.4279999999999</v>
      </c>
      <c r="AB173" s="306">
        <f>AA173/$H$173</f>
        <v>1.8507090292522201E-3</v>
      </c>
      <c r="AC173" s="462">
        <f t="shared" si="212"/>
        <v>858891.08565649274</v>
      </c>
      <c r="AD173" s="462">
        <f t="shared" si="212"/>
        <v>530537.48434350709</v>
      </c>
      <c r="AE173" s="462">
        <f t="shared" si="212"/>
        <v>1389428.5699999998</v>
      </c>
      <c r="AF173" s="463" t="str">
        <f t="shared" si="315"/>
        <v>OK</v>
      </c>
      <c r="AG173" s="464">
        <f t="shared" si="213"/>
        <v>1</v>
      </c>
      <c r="AH173" s="462"/>
      <c r="AI173" s="291"/>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row>
    <row r="174" spans="1:505" s="6" customFormat="1" ht="41.45" customHeight="1">
      <c r="A174" s="89" t="str">
        <f t="shared" ref="A174" si="466">LEFT(B174,5)</f>
        <v>3.3.1</v>
      </c>
      <c r="B174" s="82" t="str">
        <f>'[3]Avanço físico'!A94</f>
        <v>3.3.1 Revisão e ajuste do modelo de gestão de compras apoiado por uma política de compras públicas e planejamento anual</v>
      </c>
      <c r="C174" s="257"/>
      <c r="D174" s="268">
        <f>MIN(D175:D176)</f>
        <v>43799</v>
      </c>
      <c r="E174" s="269">
        <f>MAX(E175:E176)</f>
        <v>0</v>
      </c>
      <c r="F174" s="326">
        <f t="shared" ref="F174:K174" si="467">SUM(F175:F176)</f>
        <v>74571.429999999993</v>
      </c>
      <c r="G174" s="664">
        <f t="shared" si="467"/>
        <v>0</v>
      </c>
      <c r="H174" s="665">
        <f t="shared" si="467"/>
        <v>74571.429999999993</v>
      </c>
      <c r="I174" s="326">
        <f t="shared" si="467"/>
        <v>37028.574000000001</v>
      </c>
      <c r="J174" s="664">
        <f t="shared" si="467"/>
        <v>0</v>
      </c>
      <c r="K174" s="665">
        <f t="shared" si="467"/>
        <v>37028.574000000001</v>
      </c>
      <c r="L174" s="307">
        <f t="shared" si="318"/>
        <v>0.4965517491082041</v>
      </c>
      <c r="M174" s="341">
        <f>SUM(M175:M176)</f>
        <v>24685.716</v>
      </c>
      <c r="N174" s="683">
        <f>SUM(N175:N176)</f>
        <v>0</v>
      </c>
      <c r="O174" s="684">
        <f>SUM(O175:O176)</f>
        <v>24685.716</v>
      </c>
      <c r="P174" s="666">
        <f>O174/$H174</f>
        <v>0.33103449940546942</v>
      </c>
      <c r="Q174" s="341">
        <f>SUM(Q175:Q176)</f>
        <v>5142.8559999999998</v>
      </c>
      <c r="R174" s="683">
        <f>SUM(R175:R176)</f>
        <v>0</v>
      </c>
      <c r="S174" s="684">
        <f>SUM(S175:S176)</f>
        <v>5142.8559999999998</v>
      </c>
      <c r="T174" s="307">
        <f>S174/$H174</f>
        <v>6.8965500594530646E-2</v>
      </c>
      <c r="U174" s="341">
        <f>SUM(U175:U176)</f>
        <v>5142.8559999999998</v>
      </c>
      <c r="V174" s="683">
        <f>SUM(V175:V176)</f>
        <v>0</v>
      </c>
      <c r="W174" s="684">
        <f>SUM(W175:W176)</f>
        <v>5142.8559999999998</v>
      </c>
      <c r="X174" s="307">
        <f>W174/$H174</f>
        <v>6.8965500594530646E-2</v>
      </c>
      <c r="Y174" s="341">
        <f>SUM(Y175:Y176)</f>
        <v>2571.4279999999999</v>
      </c>
      <c r="Z174" s="683">
        <f>SUM(Z175:Z176)</f>
        <v>0</v>
      </c>
      <c r="AA174" s="684">
        <f>SUM(AA175:AA176)</f>
        <v>2571.4279999999999</v>
      </c>
      <c r="AB174" s="307">
        <f>AA174/$H174</f>
        <v>3.4482750297265323E-2</v>
      </c>
      <c r="AC174" s="462">
        <f t="shared" si="212"/>
        <v>74571.430000000008</v>
      </c>
      <c r="AD174" s="462">
        <f t="shared" si="212"/>
        <v>0</v>
      </c>
      <c r="AE174" s="462">
        <f t="shared" si="212"/>
        <v>74571.430000000008</v>
      </c>
      <c r="AF174" s="463" t="str">
        <f t="shared" si="315"/>
        <v>OK</v>
      </c>
      <c r="AG174" s="464">
        <f t="shared" si="213"/>
        <v>1</v>
      </c>
      <c r="AH174" s="462"/>
      <c r="AI174" s="291"/>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row>
    <row r="175" spans="1:505" s="6" customFormat="1" ht="41.45" customHeight="1">
      <c r="A175" s="91" t="s">
        <v>425</v>
      </c>
      <c r="B175" s="86" t="str">
        <f>VLOOKUP(A175,'[3]Matriz de Aquisições'!D:E,2,FALSE)</f>
        <v>Revisão e ajuste do modelo de compras</v>
      </c>
      <c r="C175" s="260"/>
      <c r="D175" s="270">
        <f>VLOOKUP($A175,'Matriz de Aquisições'!$D:$M,9,FALSE)</f>
        <v>43799</v>
      </c>
      <c r="E175" s="271">
        <f>VLOOKUP($A175,'Matriz de Aquisições'!$D:$M,10,FALSE)</f>
        <v>0</v>
      </c>
      <c r="F175" s="327">
        <f>VLOOKUP($A175,'Matriz de Aquisições'!$D:$G,4,FALSE)*VLOOKUP('PEP Av. Fin.'!$A175,'Matriz de Aquisições'!$D:$H,5,FALSE)</f>
        <v>61714.29</v>
      </c>
      <c r="G175" s="667">
        <f>VLOOKUP($A175,'Matriz de Aquisições'!$D:$G,4,FALSE)*VLOOKUP('PEP Av. Fin.'!$A175,'Matriz de Aquisições'!$D:$I,6,FALSE)</f>
        <v>0</v>
      </c>
      <c r="H175" s="328">
        <f t="shared" ref="H175:H176" si="468">F175+G175</f>
        <v>61714.29</v>
      </c>
      <c r="I175" s="87">
        <f>F175*L175</f>
        <v>37028.574000000001</v>
      </c>
      <c r="J175" s="668">
        <f>G175*L175</f>
        <v>0</v>
      </c>
      <c r="K175" s="669">
        <f>I175+J175</f>
        <v>37028.574000000001</v>
      </c>
      <c r="L175" s="309">
        <v>0.6</v>
      </c>
      <c r="M175" s="342">
        <f t="shared" ref="M175:M176" si="469">$F175*P175</f>
        <v>24685.716</v>
      </c>
      <c r="N175" s="670">
        <f t="shared" ref="N175:N176" si="470">$G175*P175</f>
        <v>0</v>
      </c>
      <c r="O175" s="343">
        <f t="shared" ref="O175:O176" si="471">M175+N175</f>
        <v>24685.716</v>
      </c>
      <c r="P175" s="675">
        <v>0.4</v>
      </c>
      <c r="Q175" s="342">
        <f t="shared" ref="Q175:Q176" si="472">$F175*T175</f>
        <v>0</v>
      </c>
      <c r="R175" s="670">
        <f t="shared" ref="R175:R176" si="473">$G175*T175</f>
        <v>0</v>
      </c>
      <c r="S175" s="343">
        <f t="shared" ref="S175:S176" si="474">Q175+R175</f>
        <v>0</v>
      </c>
      <c r="T175" s="309">
        <v>0</v>
      </c>
      <c r="U175" s="342">
        <f t="shared" ref="U175:U176" si="475">$F175*X175</f>
        <v>0</v>
      </c>
      <c r="V175" s="670">
        <f t="shared" ref="V175:V176" si="476">$G175*X175</f>
        <v>0</v>
      </c>
      <c r="W175" s="343">
        <f t="shared" ref="W175:W176" si="477">U175+V175</f>
        <v>0</v>
      </c>
      <c r="X175" s="309"/>
      <c r="Y175" s="342">
        <f t="shared" ref="Y175:Y176" si="478">$F175*AB175</f>
        <v>0</v>
      </c>
      <c r="Z175" s="670">
        <f t="shared" ref="Z175:Z176" si="479">$G175*AB175</f>
        <v>0</v>
      </c>
      <c r="AA175" s="343">
        <f t="shared" ref="AA175:AA176" si="480">Y175+Z175</f>
        <v>0</v>
      </c>
      <c r="AB175" s="309"/>
      <c r="AC175" s="462">
        <f t="shared" si="212"/>
        <v>61714.29</v>
      </c>
      <c r="AD175" s="462">
        <f t="shared" si="212"/>
        <v>0</v>
      </c>
      <c r="AE175" s="462">
        <f t="shared" si="212"/>
        <v>61714.29</v>
      </c>
      <c r="AF175" s="463" t="str">
        <f t="shared" si="315"/>
        <v>OK</v>
      </c>
      <c r="AG175" s="464">
        <f t="shared" si="213"/>
        <v>1</v>
      </c>
      <c r="AH175" s="462"/>
      <c r="AI175" s="291"/>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row>
    <row r="176" spans="1:505" s="6" customFormat="1" ht="41.45" customHeight="1">
      <c r="A176" s="91" t="s">
        <v>426</v>
      </c>
      <c r="B176" s="86" t="str">
        <f>VLOOKUP(A176,'[3]Matriz de Aquisições'!D:E,2,FALSE)</f>
        <v>Capacitação dos servidores do setor de compras de todos órgãos estaduais</v>
      </c>
      <c r="C176" s="260"/>
      <c r="D176" s="270">
        <f>VLOOKUP($A176,'Matriz de Aquisições'!$D:$M,9,FALSE)</f>
        <v>44318</v>
      </c>
      <c r="E176" s="271">
        <f>VLOOKUP($A176,'Matriz de Aquisições'!$D:$M,10,FALSE)</f>
        <v>0</v>
      </c>
      <c r="F176" s="327">
        <f>VLOOKUP($A176,'Matriz de Aquisições'!$D:$G,4,FALSE)*VLOOKUP('PEP Av. Fin.'!$A176,'Matriz de Aquisições'!$D:$H,5,FALSE)</f>
        <v>12857.14</v>
      </c>
      <c r="G176" s="667">
        <f>VLOOKUP($A176,'Matriz de Aquisições'!$D:$G,4,FALSE)*VLOOKUP('PEP Av. Fin.'!$A176,'Matriz de Aquisições'!$D:$I,6,FALSE)</f>
        <v>0</v>
      </c>
      <c r="H176" s="328">
        <f t="shared" si="468"/>
        <v>12857.14</v>
      </c>
      <c r="I176" s="87">
        <f>F176*L176</f>
        <v>0</v>
      </c>
      <c r="J176" s="668">
        <f>G176*L176</f>
        <v>0</v>
      </c>
      <c r="K176" s="669">
        <f>I176+J176</f>
        <v>0</v>
      </c>
      <c r="L176" s="309">
        <v>0</v>
      </c>
      <c r="M176" s="342">
        <f t="shared" si="469"/>
        <v>0</v>
      </c>
      <c r="N176" s="670">
        <f t="shared" si="470"/>
        <v>0</v>
      </c>
      <c r="O176" s="343">
        <f t="shared" si="471"/>
        <v>0</v>
      </c>
      <c r="P176" s="675"/>
      <c r="Q176" s="342">
        <f t="shared" si="472"/>
        <v>5142.8559999999998</v>
      </c>
      <c r="R176" s="670">
        <f t="shared" si="473"/>
        <v>0</v>
      </c>
      <c r="S176" s="343">
        <f t="shared" si="474"/>
        <v>5142.8559999999998</v>
      </c>
      <c r="T176" s="309">
        <v>0.4</v>
      </c>
      <c r="U176" s="342">
        <f t="shared" si="475"/>
        <v>5142.8559999999998</v>
      </c>
      <c r="V176" s="670">
        <f t="shared" si="476"/>
        <v>0</v>
      </c>
      <c r="W176" s="343">
        <f t="shared" si="477"/>
        <v>5142.8559999999998</v>
      </c>
      <c r="X176" s="309">
        <v>0.4</v>
      </c>
      <c r="Y176" s="342">
        <f t="shared" si="478"/>
        <v>2571.4279999999999</v>
      </c>
      <c r="Z176" s="670">
        <f t="shared" si="479"/>
        <v>0</v>
      </c>
      <c r="AA176" s="343">
        <f t="shared" si="480"/>
        <v>2571.4279999999999</v>
      </c>
      <c r="AB176" s="309">
        <v>0.2</v>
      </c>
      <c r="AC176" s="462">
        <f t="shared" si="212"/>
        <v>12857.14</v>
      </c>
      <c r="AD176" s="462">
        <f t="shared" si="212"/>
        <v>0</v>
      </c>
      <c r="AE176" s="462">
        <f t="shared" si="212"/>
        <v>12857.14</v>
      </c>
      <c r="AF176" s="463" t="str">
        <f t="shared" si="315"/>
        <v>OK</v>
      </c>
      <c r="AG176" s="464">
        <f t="shared" si="213"/>
        <v>1</v>
      </c>
      <c r="AH176" s="462"/>
      <c r="AI176" s="291"/>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row>
    <row r="177" spans="1:505" s="6" customFormat="1" ht="41.45" customHeight="1">
      <c r="A177" s="89" t="str">
        <f t="shared" ref="A177" si="481">LEFT(B177,5)</f>
        <v>3.3.2</v>
      </c>
      <c r="B177" s="82" t="str">
        <f>'[3]Avanço físico'!A95</f>
        <v>3.3.2 Implantação de uma metodologia para o uso do preço de referência e planejamento anual das compras</v>
      </c>
      <c r="C177" s="257"/>
      <c r="D177" s="268">
        <f>MIN(D178:D179)</f>
        <v>90</v>
      </c>
      <c r="E177" s="269">
        <f>MAX(E178:E179)</f>
        <v>0</v>
      </c>
      <c r="F177" s="326">
        <f>SUM(F178:F179)</f>
        <v>29142.86</v>
      </c>
      <c r="G177" s="664">
        <f>SUM(G178:G179)</f>
        <v>0</v>
      </c>
      <c r="H177" s="665">
        <f>F177+G177</f>
        <v>29142.86</v>
      </c>
      <c r="I177" s="326">
        <f>SUM(I178:I179)</f>
        <v>6171.4290000000001</v>
      </c>
      <c r="J177" s="664">
        <f>SUM(J178:J179)</f>
        <v>0</v>
      </c>
      <c r="K177" s="665">
        <f>I177+J177</f>
        <v>6171.4290000000001</v>
      </c>
      <c r="L177" s="307">
        <f t="shared" si="318"/>
        <v>0.2117646998269902</v>
      </c>
      <c r="M177" s="326">
        <f>SUM(M178:M179)</f>
        <v>13028.573</v>
      </c>
      <c r="N177" s="664">
        <f>SUM(N178:N179)</f>
        <v>0</v>
      </c>
      <c r="O177" s="665">
        <f>M177+N177</f>
        <v>13028.573</v>
      </c>
      <c r="P177" s="666">
        <f>O177/$H177</f>
        <v>0.44705883362168297</v>
      </c>
      <c r="Q177" s="326">
        <f>SUM(Q178:Q179)</f>
        <v>9942.8580000000002</v>
      </c>
      <c r="R177" s="664">
        <f>SUM(R178:R179)</f>
        <v>0</v>
      </c>
      <c r="S177" s="665">
        <f>Q177+R177</f>
        <v>9942.8580000000002</v>
      </c>
      <c r="T177" s="307">
        <f>S177/$H177</f>
        <v>0.34117646655132683</v>
      </c>
      <c r="U177" s="326">
        <f>SUM(U178:U179)</f>
        <v>0</v>
      </c>
      <c r="V177" s="664">
        <f>SUM(V178:V179)</f>
        <v>0</v>
      </c>
      <c r="W177" s="665">
        <f>U177+V177</f>
        <v>0</v>
      </c>
      <c r="X177" s="307">
        <f>W177/$H177</f>
        <v>0</v>
      </c>
      <c r="Y177" s="326">
        <f>SUM(Y178:Y179)</f>
        <v>0</v>
      </c>
      <c r="Z177" s="664">
        <f>SUM(Z178:Z179)</f>
        <v>0</v>
      </c>
      <c r="AA177" s="665">
        <f>Y177+Z177</f>
        <v>0</v>
      </c>
      <c r="AB177" s="307">
        <f>AA177/$H177</f>
        <v>0</v>
      </c>
      <c r="AC177" s="462">
        <f t="shared" si="212"/>
        <v>29142.86</v>
      </c>
      <c r="AD177" s="462">
        <f t="shared" si="212"/>
        <v>0</v>
      </c>
      <c r="AE177" s="462">
        <f t="shared" si="212"/>
        <v>29142.86</v>
      </c>
      <c r="AF177" s="463" t="str">
        <f t="shared" si="315"/>
        <v>OK</v>
      </c>
      <c r="AG177" s="464">
        <f t="shared" si="213"/>
        <v>1</v>
      </c>
      <c r="AH177" s="462"/>
      <c r="AI177" s="291"/>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row>
    <row r="178" spans="1:505" s="6" customFormat="1" ht="41.45" customHeight="1">
      <c r="A178" s="91" t="s">
        <v>427</v>
      </c>
      <c r="B178" s="86" t="str">
        <f>VLOOKUP(A178,'[3]Matriz de Aquisições'!D:E,2,FALSE)</f>
        <v>Revisão e ajuste da metodologia de preço de referencia</v>
      </c>
      <c r="C178" s="260"/>
      <c r="D178" s="270">
        <f>VLOOKUP($A178,'Matriz de Aquisições'!$D:$M,9,FALSE)</f>
        <v>43799</v>
      </c>
      <c r="E178" s="271">
        <f>VLOOKUP($A178,'Matriz de Aquisições'!$D:$M,10,FALSE)</f>
        <v>0</v>
      </c>
      <c r="F178" s="327">
        <f>VLOOKUP($A178,'Matriz de Aquisições'!$D:$G,4,FALSE)*VLOOKUP('PEP Av. Fin.'!$A178,'Matriz de Aquisições'!$D:$H,5,FALSE)</f>
        <v>20571.43</v>
      </c>
      <c r="G178" s="667">
        <f>VLOOKUP($A178,'Matriz de Aquisições'!$D:$G,4,FALSE)*VLOOKUP('PEP Av. Fin.'!$A178,'Matriz de Aquisições'!$D:$I,6,FALSE)</f>
        <v>0</v>
      </c>
      <c r="H178" s="328">
        <f t="shared" ref="H178:H179" si="482">F178+G178</f>
        <v>20571.43</v>
      </c>
      <c r="I178" s="87">
        <f t="shared" ref="I178:I179" si="483">F178*L178</f>
        <v>6171.4290000000001</v>
      </c>
      <c r="J178" s="668">
        <f t="shared" ref="J178:J179" si="484">G178*L178</f>
        <v>0</v>
      </c>
      <c r="K178" s="669">
        <f t="shared" ref="K178:K179" si="485">I178+J178</f>
        <v>6171.4290000000001</v>
      </c>
      <c r="L178" s="309">
        <v>0.3</v>
      </c>
      <c r="M178" s="342">
        <f t="shared" ref="M178:M179" si="486">$F178*P178</f>
        <v>6171.4290000000001</v>
      </c>
      <c r="N178" s="670">
        <f t="shared" ref="N178:N179" si="487">$G178*P178</f>
        <v>0</v>
      </c>
      <c r="O178" s="343">
        <f t="shared" ref="O178:O179" si="488">M178+N178</f>
        <v>6171.4290000000001</v>
      </c>
      <c r="P178" s="675">
        <v>0.3</v>
      </c>
      <c r="Q178" s="342">
        <f t="shared" ref="Q178:Q179" si="489">$F178*T178</f>
        <v>8228.5720000000001</v>
      </c>
      <c r="R178" s="670">
        <f t="shared" ref="R178:R179" si="490">$G178*T178</f>
        <v>0</v>
      </c>
      <c r="S178" s="343">
        <f t="shared" ref="S178:S179" si="491">Q178+R178</f>
        <v>8228.5720000000001</v>
      </c>
      <c r="T178" s="309">
        <v>0.4</v>
      </c>
      <c r="U178" s="342">
        <f t="shared" ref="U178:U179" si="492">$F178*X178</f>
        <v>0</v>
      </c>
      <c r="V178" s="670">
        <f t="shared" ref="V178:V179" si="493">$G178*X178</f>
        <v>0</v>
      </c>
      <c r="W178" s="343">
        <f t="shared" ref="W178:W179" si="494">U178+V178</f>
        <v>0</v>
      </c>
      <c r="X178" s="309"/>
      <c r="Y178" s="342">
        <f t="shared" ref="Y178:Y179" si="495">$F178*AB178</f>
        <v>0</v>
      </c>
      <c r="Z178" s="670">
        <f t="shared" ref="Z178:Z179" si="496">$G178*AB178</f>
        <v>0</v>
      </c>
      <c r="AA178" s="343">
        <f t="shared" ref="AA178:AA179" si="497">Y178+Z178</f>
        <v>0</v>
      </c>
      <c r="AB178" s="309"/>
      <c r="AC178" s="462">
        <f t="shared" si="212"/>
        <v>20571.43</v>
      </c>
      <c r="AD178" s="462">
        <f t="shared" si="212"/>
        <v>0</v>
      </c>
      <c r="AE178" s="462">
        <f t="shared" si="212"/>
        <v>20571.43</v>
      </c>
      <c r="AF178" s="463" t="str">
        <f t="shared" si="315"/>
        <v>OK</v>
      </c>
      <c r="AG178" s="464">
        <f t="shared" si="213"/>
        <v>1</v>
      </c>
      <c r="AH178" s="462"/>
      <c r="AI178" s="291"/>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row>
    <row r="179" spans="1:505" s="6" customFormat="1" ht="41.45" customHeight="1">
      <c r="A179" s="91" t="s">
        <v>428</v>
      </c>
      <c r="B179" s="86" t="str">
        <f>VLOOKUP(A179,'[3]Matriz de Aquisições'!D:E,2,FALSE)</f>
        <v>Visita técnica para utilização das Nfes como preço de referência</v>
      </c>
      <c r="C179" s="260"/>
      <c r="D179" s="270">
        <f>VLOOKUP($A179,'Matriz de Aquisições'!$D:$M,9,FALSE)</f>
        <v>90</v>
      </c>
      <c r="E179" s="271">
        <f>VLOOKUP($A179,'Matriz de Aquisições'!$D:$M,10,FALSE)</f>
        <v>0</v>
      </c>
      <c r="F179" s="327">
        <f>VLOOKUP($A179,'Matriz de Aquisições'!$D:$G,4,FALSE)*VLOOKUP('PEP Av. Fin.'!$A179,'Matriz de Aquisições'!$D:$H,5,FALSE)</f>
        <v>8571.43</v>
      </c>
      <c r="G179" s="667">
        <f>VLOOKUP($A179,'Matriz de Aquisições'!$D:$G,4,FALSE)*VLOOKUP('PEP Av. Fin.'!$A179,'Matriz de Aquisições'!$D:$I,6,FALSE)</f>
        <v>0</v>
      </c>
      <c r="H179" s="328">
        <f t="shared" si="482"/>
        <v>8571.43</v>
      </c>
      <c r="I179" s="87">
        <f t="shared" si="483"/>
        <v>0</v>
      </c>
      <c r="J179" s="668">
        <f t="shared" si="484"/>
        <v>0</v>
      </c>
      <c r="K179" s="669">
        <f t="shared" si="485"/>
        <v>0</v>
      </c>
      <c r="L179" s="309">
        <v>0</v>
      </c>
      <c r="M179" s="342">
        <f t="shared" si="486"/>
        <v>6857.1440000000002</v>
      </c>
      <c r="N179" s="670">
        <f t="shared" si="487"/>
        <v>0</v>
      </c>
      <c r="O179" s="343">
        <f t="shared" si="488"/>
        <v>6857.1440000000002</v>
      </c>
      <c r="P179" s="675">
        <v>0.8</v>
      </c>
      <c r="Q179" s="342">
        <f t="shared" si="489"/>
        <v>1714.2860000000001</v>
      </c>
      <c r="R179" s="670">
        <f t="shared" si="490"/>
        <v>0</v>
      </c>
      <c r="S179" s="343">
        <f t="shared" si="491"/>
        <v>1714.2860000000001</v>
      </c>
      <c r="T179" s="309">
        <v>0.2</v>
      </c>
      <c r="U179" s="342">
        <f t="shared" si="492"/>
        <v>0</v>
      </c>
      <c r="V179" s="670">
        <f t="shared" si="493"/>
        <v>0</v>
      </c>
      <c r="W179" s="343">
        <f t="shared" si="494"/>
        <v>0</v>
      </c>
      <c r="X179" s="309"/>
      <c r="Y179" s="342">
        <f t="shared" si="495"/>
        <v>0</v>
      </c>
      <c r="Z179" s="670">
        <f t="shared" si="496"/>
        <v>0</v>
      </c>
      <c r="AA179" s="343">
        <f t="shared" si="497"/>
        <v>0</v>
      </c>
      <c r="AB179" s="309"/>
      <c r="AC179" s="462">
        <f t="shared" si="212"/>
        <v>8571.43</v>
      </c>
      <c r="AD179" s="462">
        <f t="shared" si="212"/>
        <v>0</v>
      </c>
      <c r="AE179" s="462">
        <f t="shared" si="212"/>
        <v>8571.43</v>
      </c>
      <c r="AF179" s="463" t="str">
        <f t="shared" si="315"/>
        <v>OK</v>
      </c>
      <c r="AG179" s="464">
        <f t="shared" si="213"/>
        <v>1</v>
      </c>
      <c r="AH179" s="462"/>
      <c r="AI179" s="291"/>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row>
    <row r="180" spans="1:505" s="6" customFormat="1" ht="41.45" customHeight="1">
      <c r="A180" s="89" t="str">
        <f t="shared" ref="A180" si="498">LEFT(B180,5)</f>
        <v>3.3.3</v>
      </c>
      <c r="B180" s="82" t="str">
        <f>'[3]Avanço físico'!A96</f>
        <v>3.3.3 Implantação de uma metodologia de elaboração e atualização do catálogo de compras e de fornecedores</v>
      </c>
      <c r="C180" s="257"/>
      <c r="D180" s="268">
        <f>MIN(D181)</f>
        <v>43799</v>
      </c>
      <c r="E180" s="269">
        <f>MAX(E181)</f>
        <v>0</v>
      </c>
      <c r="F180" s="326">
        <f>SUM(F181)</f>
        <v>142857.14000000001</v>
      </c>
      <c r="G180" s="664">
        <f>SUM(G181)</f>
        <v>0</v>
      </c>
      <c r="H180" s="665">
        <f>F180+G180</f>
        <v>142857.14000000001</v>
      </c>
      <c r="I180" s="326">
        <f>SUM(I181)</f>
        <v>0</v>
      </c>
      <c r="J180" s="664">
        <f>SUM(J181)</f>
        <v>0</v>
      </c>
      <c r="K180" s="665">
        <f>I180+J180</f>
        <v>0</v>
      </c>
      <c r="L180" s="307">
        <f t="shared" si="318"/>
        <v>0</v>
      </c>
      <c r="M180" s="326">
        <f>SUM(M181)</f>
        <v>42857.142</v>
      </c>
      <c r="N180" s="664">
        <f>SUM(N181)</f>
        <v>0</v>
      </c>
      <c r="O180" s="665">
        <f>M180+N180</f>
        <v>42857.142</v>
      </c>
      <c r="P180" s="666">
        <f>O180/$H180</f>
        <v>0.3</v>
      </c>
      <c r="Q180" s="326">
        <f>SUM(Q181)</f>
        <v>99999.998000000007</v>
      </c>
      <c r="R180" s="664">
        <f>SUM(R181)</f>
        <v>0</v>
      </c>
      <c r="S180" s="665">
        <f>Q180+R180</f>
        <v>99999.998000000007</v>
      </c>
      <c r="T180" s="307">
        <f>S180/$H180</f>
        <v>0.7</v>
      </c>
      <c r="U180" s="326">
        <f>SUM(U181)</f>
        <v>0</v>
      </c>
      <c r="V180" s="664">
        <f>SUM(V181)</f>
        <v>0</v>
      </c>
      <c r="W180" s="665">
        <f>U180+V180</f>
        <v>0</v>
      </c>
      <c r="X180" s="307">
        <f>W180/$H180</f>
        <v>0</v>
      </c>
      <c r="Y180" s="326">
        <f>SUM(Y181)</f>
        <v>0</v>
      </c>
      <c r="Z180" s="664">
        <f>SUM(Z181)</f>
        <v>0</v>
      </c>
      <c r="AA180" s="665">
        <f>Y180+Z180</f>
        <v>0</v>
      </c>
      <c r="AB180" s="307">
        <f>AA180/$H180</f>
        <v>0</v>
      </c>
      <c r="AC180" s="462">
        <f t="shared" si="212"/>
        <v>142857.14000000001</v>
      </c>
      <c r="AD180" s="462">
        <f t="shared" si="212"/>
        <v>0</v>
      </c>
      <c r="AE180" s="462">
        <f t="shared" si="212"/>
        <v>142857.14000000001</v>
      </c>
      <c r="AF180" s="463" t="str">
        <f t="shared" si="315"/>
        <v>OK</v>
      </c>
      <c r="AG180" s="464">
        <f t="shared" si="213"/>
        <v>1</v>
      </c>
      <c r="AH180" s="462"/>
      <c r="AI180" s="291"/>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row>
    <row r="181" spans="1:505" s="6" customFormat="1" ht="41.45" customHeight="1">
      <c r="A181" s="91" t="s">
        <v>429</v>
      </c>
      <c r="B181" s="86" t="str">
        <f>VLOOKUP(A181,'[3]Matriz de Aquisições'!D:E,2,FALSE)</f>
        <v>Elaboração e atualização do catálogo de compras e de fornecedores</v>
      </c>
      <c r="C181" s="260"/>
      <c r="D181" s="270">
        <f>VLOOKUP($A181,'Matriz de Aquisições'!$D:$M,9,FALSE)</f>
        <v>43799</v>
      </c>
      <c r="E181" s="271">
        <f>VLOOKUP($A181,'Matriz de Aquisições'!$D:$M,10,FALSE)</f>
        <v>0</v>
      </c>
      <c r="F181" s="327">
        <f>VLOOKUP($A181,'Matriz de Aquisições'!$D:$G,4,FALSE)*VLOOKUP('PEP Av. Fin.'!$A181,'Matriz de Aquisições'!$D:$H,5,FALSE)</f>
        <v>142857.14000000001</v>
      </c>
      <c r="G181" s="667">
        <f>VLOOKUP($A181,'Matriz de Aquisições'!$D:$G,4,FALSE)*VLOOKUP('PEP Av. Fin.'!$A181,'Matriz de Aquisições'!$D:$I,6,FALSE)</f>
        <v>0</v>
      </c>
      <c r="H181" s="328">
        <f t="shared" ref="H181" si="499">F181+G181</f>
        <v>142857.14000000001</v>
      </c>
      <c r="I181" s="87">
        <f>F181*L181</f>
        <v>0</v>
      </c>
      <c r="J181" s="668">
        <f>G181*L181</f>
        <v>0</v>
      </c>
      <c r="K181" s="669">
        <f>I181+J181</f>
        <v>0</v>
      </c>
      <c r="L181" s="309">
        <v>0</v>
      </c>
      <c r="M181" s="342">
        <f t="shared" ref="M181" si="500">$F181*P181</f>
        <v>42857.142</v>
      </c>
      <c r="N181" s="670">
        <f t="shared" ref="N181" si="501">$G181*P181</f>
        <v>0</v>
      </c>
      <c r="O181" s="343">
        <f t="shared" ref="O181" si="502">M181+N181</f>
        <v>42857.142</v>
      </c>
      <c r="P181" s="675">
        <v>0.3</v>
      </c>
      <c r="Q181" s="342">
        <f t="shared" ref="Q181" si="503">$F181*T181</f>
        <v>99999.998000000007</v>
      </c>
      <c r="R181" s="670">
        <f t="shared" ref="R181" si="504">$G181*T181</f>
        <v>0</v>
      </c>
      <c r="S181" s="343">
        <f t="shared" ref="S181" si="505">Q181+R181</f>
        <v>99999.998000000007</v>
      </c>
      <c r="T181" s="309">
        <v>0.7</v>
      </c>
      <c r="U181" s="342">
        <f t="shared" ref="U181" si="506">$F181*X181</f>
        <v>0</v>
      </c>
      <c r="V181" s="670">
        <f t="shared" ref="V181" si="507">$G181*X181</f>
        <v>0</v>
      </c>
      <c r="W181" s="343">
        <f t="shared" ref="W181" si="508">U181+V181</f>
        <v>0</v>
      </c>
      <c r="X181" s="309"/>
      <c r="Y181" s="342">
        <f t="shared" ref="Y181" si="509">$F181*AB181</f>
        <v>0</v>
      </c>
      <c r="Z181" s="670">
        <f t="shared" ref="Z181" si="510">$G181*AB181</f>
        <v>0</v>
      </c>
      <c r="AA181" s="343">
        <f t="shared" ref="AA181" si="511">Y181+Z181</f>
        <v>0</v>
      </c>
      <c r="AB181" s="309"/>
      <c r="AC181" s="462">
        <f t="shared" si="212"/>
        <v>142857.14000000001</v>
      </c>
      <c r="AD181" s="462">
        <f t="shared" si="212"/>
        <v>0</v>
      </c>
      <c r="AE181" s="462">
        <f t="shared" si="212"/>
        <v>142857.14000000001</v>
      </c>
      <c r="AF181" s="463" t="str">
        <f t="shared" si="315"/>
        <v>OK</v>
      </c>
      <c r="AG181" s="464">
        <f t="shared" si="213"/>
        <v>1</v>
      </c>
      <c r="AH181" s="462"/>
      <c r="AI181" s="291"/>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row>
    <row r="182" spans="1:505" s="6" customFormat="1" ht="41.45" customHeight="1">
      <c r="A182" s="89" t="str">
        <f t="shared" ref="A182" si="512">LEFT(B182,5)</f>
        <v>3.3.4</v>
      </c>
      <c r="B182" s="82" t="str">
        <f>'[3]Avanço físico'!A97</f>
        <v>3.3.4 Atualização da funcionalidade e integração do SIGA aos demais sistemas do Estado</v>
      </c>
      <c r="C182" s="257"/>
      <c r="D182" s="268">
        <f>MIN(D183)</f>
        <v>43707</v>
      </c>
      <c r="E182" s="269">
        <f>MAX(E183)</f>
        <v>0</v>
      </c>
      <c r="F182" s="326">
        <f>SUM(F183)</f>
        <v>612319.65565649269</v>
      </c>
      <c r="G182" s="664">
        <f>SUM(G183)</f>
        <v>530537.48434350709</v>
      </c>
      <c r="H182" s="665">
        <f>F182+G182</f>
        <v>1142857.1399999997</v>
      </c>
      <c r="I182" s="326">
        <f>SUM(I183)</f>
        <v>122463.93113129854</v>
      </c>
      <c r="J182" s="664">
        <f>SUM(J183)</f>
        <v>106107.49686870142</v>
      </c>
      <c r="K182" s="665">
        <f>I182+J182</f>
        <v>228571.42799999996</v>
      </c>
      <c r="L182" s="307">
        <f t="shared" si="318"/>
        <v>0.2</v>
      </c>
      <c r="M182" s="326">
        <f>SUM(M183)</f>
        <v>183695.89669694781</v>
      </c>
      <c r="N182" s="664">
        <f>SUM(N183)</f>
        <v>159161.24530305213</v>
      </c>
      <c r="O182" s="665">
        <f>M182+N182</f>
        <v>342857.14199999993</v>
      </c>
      <c r="P182" s="666">
        <f>O182/$H182</f>
        <v>0.30000000000000004</v>
      </c>
      <c r="Q182" s="326">
        <f>SUM(Q183)</f>
        <v>306159.82782824634</v>
      </c>
      <c r="R182" s="664">
        <f>SUM(R183)</f>
        <v>265268.74217175355</v>
      </c>
      <c r="S182" s="665">
        <f>Q182+R182</f>
        <v>571428.56999999983</v>
      </c>
      <c r="T182" s="307">
        <f>S182/$H182</f>
        <v>0.5</v>
      </c>
      <c r="U182" s="326">
        <f>SUM(U183)</f>
        <v>0</v>
      </c>
      <c r="V182" s="664">
        <f>SUM(V183)</f>
        <v>0</v>
      </c>
      <c r="W182" s="665">
        <f>U182+V182</f>
        <v>0</v>
      </c>
      <c r="X182" s="307">
        <f>W182/$H182</f>
        <v>0</v>
      </c>
      <c r="Y182" s="326">
        <f>SUM(Y183)</f>
        <v>0</v>
      </c>
      <c r="Z182" s="664">
        <f>SUM(Z183)</f>
        <v>0</v>
      </c>
      <c r="AA182" s="665">
        <f>Y182+Z182</f>
        <v>0</v>
      </c>
      <c r="AB182" s="307">
        <f>AA182/$H182</f>
        <v>0</v>
      </c>
      <c r="AC182" s="462">
        <f t="shared" si="212"/>
        <v>612319.65565649269</v>
      </c>
      <c r="AD182" s="462">
        <f t="shared" si="212"/>
        <v>530537.48434350709</v>
      </c>
      <c r="AE182" s="462">
        <f t="shared" si="212"/>
        <v>1142857.1399999997</v>
      </c>
      <c r="AF182" s="463" t="str">
        <f t="shared" si="315"/>
        <v>OK</v>
      </c>
      <c r="AG182" s="464">
        <f t="shared" si="213"/>
        <v>1</v>
      </c>
      <c r="AH182" s="462"/>
      <c r="AI182" s="291"/>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row>
    <row r="183" spans="1:505" s="6" customFormat="1" ht="41.45" customHeight="1" thickBot="1">
      <c r="A183" s="91" t="s">
        <v>430</v>
      </c>
      <c r="B183" s="86" t="str">
        <f>VLOOKUP(A183,'[3]Matriz de Aquisições'!D:E,2,FALSE)</f>
        <v>Aprimoramento do sistema informatizado de compras (SIGA) com funcionalidade para preço de referência</v>
      </c>
      <c r="C183" s="260"/>
      <c r="D183" s="270">
        <f>VLOOKUP($A183,'Matriz de Aquisições'!$D:$M,9,FALSE)</f>
        <v>43707</v>
      </c>
      <c r="E183" s="271">
        <f>VLOOKUP($A183,'Matriz de Aquisições'!$D:$M,10,FALSE)</f>
        <v>0</v>
      </c>
      <c r="F183" s="327">
        <f>VLOOKUP($A183,'Matriz de Aquisições'!$D:$G,4,FALSE)*VLOOKUP('PEP Av. Fin.'!$A183,'Matriz de Aquisições'!$D:$H,5,FALSE)</f>
        <v>612319.65565649269</v>
      </c>
      <c r="G183" s="667">
        <f>VLOOKUP($A183,'Matriz de Aquisições'!$D:$G,4,FALSE)*VLOOKUP('PEP Av. Fin.'!$A183,'Matriz de Aquisições'!$D:$I,6,FALSE)</f>
        <v>530537.48434350709</v>
      </c>
      <c r="H183" s="328">
        <f t="shared" ref="H183" si="513">F183+G183</f>
        <v>1142857.1399999997</v>
      </c>
      <c r="I183" s="87">
        <f>F183*L183</f>
        <v>122463.93113129854</v>
      </c>
      <c r="J183" s="668">
        <f>G183*L183</f>
        <v>106107.49686870142</v>
      </c>
      <c r="K183" s="669">
        <f>I183+J183</f>
        <v>228571.42799999996</v>
      </c>
      <c r="L183" s="309">
        <v>0.2</v>
      </c>
      <c r="M183" s="342">
        <f t="shared" ref="M183" si="514">$F183*P183</f>
        <v>183695.89669694781</v>
      </c>
      <c r="N183" s="670">
        <f t="shared" ref="N183" si="515">$G183*P183</f>
        <v>159161.24530305213</v>
      </c>
      <c r="O183" s="343">
        <f t="shared" ref="O183" si="516">M183+N183</f>
        <v>342857.14199999993</v>
      </c>
      <c r="P183" s="675">
        <v>0.3</v>
      </c>
      <c r="Q183" s="342">
        <f t="shared" ref="Q183" si="517">$F183*T183</f>
        <v>306159.82782824634</v>
      </c>
      <c r="R183" s="670">
        <f t="shared" ref="R183" si="518">$G183*T183</f>
        <v>265268.74217175355</v>
      </c>
      <c r="S183" s="343">
        <f t="shared" ref="S183" si="519">Q183+R183</f>
        <v>571428.56999999983</v>
      </c>
      <c r="T183" s="309">
        <v>0.5</v>
      </c>
      <c r="U183" s="342">
        <f t="shared" ref="U183" si="520">$F183*X183</f>
        <v>0</v>
      </c>
      <c r="V183" s="670">
        <f t="shared" ref="V183" si="521">$G183*X183</f>
        <v>0</v>
      </c>
      <c r="W183" s="343">
        <f t="shared" ref="W183" si="522">U183+V183</f>
        <v>0</v>
      </c>
      <c r="X183" s="309"/>
      <c r="Y183" s="342">
        <f t="shared" ref="Y183" si="523">$F183*AB183</f>
        <v>0</v>
      </c>
      <c r="Z183" s="670">
        <f t="shared" ref="Z183" si="524">$G183*AB183</f>
        <v>0</v>
      </c>
      <c r="AA183" s="343">
        <f t="shared" ref="AA183" si="525">Y183+Z183</f>
        <v>0</v>
      </c>
      <c r="AB183" s="309"/>
      <c r="AC183" s="462">
        <f t="shared" si="212"/>
        <v>612319.65565649269</v>
      </c>
      <c r="AD183" s="462">
        <f t="shared" si="212"/>
        <v>530537.48434350709</v>
      </c>
      <c r="AE183" s="462">
        <f t="shared" si="212"/>
        <v>1142857.1399999997</v>
      </c>
      <c r="AF183" s="463" t="str">
        <f t="shared" si="315"/>
        <v>OK</v>
      </c>
      <c r="AG183" s="464">
        <f t="shared" si="213"/>
        <v>1</v>
      </c>
      <c r="AH183" s="462"/>
      <c r="AI183" s="291"/>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row>
    <row r="184" spans="1:505" s="6" customFormat="1" ht="41.45" customHeight="1">
      <c r="A184" s="88" t="str">
        <f t="shared" si="52"/>
        <v>3.4</v>
      </c>
      <c r="B184" s="84" t="str">
        <f>'[3]Avanço físico'!A98</f>
        <v>3.4  Norma de Contabilidad implantadas</v>
      </c>
      <c r="C184" s="259"/>
      <c r="D184" s="266">
        <f>MAX(D185,D189)</f>
        <v>43707</v>
      </c>
      <c r="E184" s="267">
        <f>MIN(E185,E189)</f>
        <v>0</v>
      </c>
      <c r="F184" s="330">
        <f>F185+F189</f>
        <v>993451.95087451418</v>
      </c>
      <c r="G184" s="661">
        <f>G185+G189</f>
        <v>817690.89912548568</v>
      </c>
      <c r="H184" s="662">
        <f>F184+G184</f>
        <v>1811142.8499999999</v>
      </c>
      <c r="I184" s="330">
        <f>I185+I189</f>
        <v>44313.489344974674</v>
      </c>
      <c r="J184" s="661">
        <f>J185+J189</f>
        <v>37800.795655025322</v>
      </c>
      <c r="K184" s="662">
        <f>I184+J184</f>
        <v>82114.285000000003</v>
      </c>
      <c r="L184" s="306">
        <f t="shared" si="318"/>
        <v>4.5338381232601289E-2</v>
      </c>
      <c r="M184" s="330">
        <f>M185+M189</f>
        <v>145648.19987105366</v>
      </c>
      <c r="N184" s="661">
        <f>N185+N189</f>
        <v>117580.37012894632</v>
      </c>
      <c r="O184" s="662">
        <f>M184+N184</f>
        <v>263228.56999999995</v>
      </c>
      <c r="P184" s="663">
        <f>O184/$H184</f>
        <v>0.14533838123260126</v>
      </c>
      <c r="Q184" s="330">
        <f>Q185+Q189</f>
        <v>290915.79913547845</v>
      </c>
      <c r="R184" s="661">
        <f>R185+R189</f>
        <v>227998.48486452154</v>
      </c>
      <c r="S184" s="662">
        <f>Q184+R184</f>
        <v>518914.28399999999</v>
      </c>
      <c r="T184" s="319">
        <f>S184/$H184</f>
        <v>0.28651206833298654</v>
      </c>
      <c r="U184" s="330">
        <f>U185+U189</f>
        <v>511203.0345230074</v>
      </c>
      <c r="V184" s="661">
        <f>V185+V189</f>
        <v>434311.24847699265</v>
      </c>
      <c r="W184" s="662">
        <f>U184+V184</f>
        <v>945514.28300000005</v>
      </c>
      <c r="X184" s="306">
        <f>W184/$H184</f>
        <v>0.52205395228763984</v>
      </c>
      <c r="Y184" s="330">
        <f>Y185+Y189</f>
        <v>1371.4280000000001</v>
      </c>
      <c r="Z184" s="661">
        <f>Z185+Z189</f>
        <v>0</v>
      </c>
      <c r="AA184" s="662">
        <f>Y184+Z184</f>
        <v>1371.4280000000001</v>
      </c>
      <c r="AB184" s="306">
        <f>AA184/$H184</f>
        <v>7.5721691417107175E-4</v>
      </c>
      <c r="AC184" s="462">
        <f t="shared" si="212"/>
        <v>993451.95087451406</v>
      </c>
      <c r="AD184" s="462">
        <f t="shared" si="212"/>
        <v>817690.89912548591</v>
      </c>
      <c r="AE184" s="462">
        <f t="shared" si="212"/>
        <v>1811142.85</v>
      </c>
      <c r="AF184" s="463" t="str">
        <f t="shared" si="315"/>
        <v>OK</v>
      </c>
      <c r="AG184" s="464">
        <f t="shared" si="213"/>
        <v>0.99999999999999989</v>
      </c>
      <c r="AH184" s="462"/>
      <c r="AI184" s="291"/>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row>
    <row r="185" spans="1:505" s="6" customFormat="1" ht="41.45" customHeight="1" collapsed="1">
      <c r="A185" s="89" t="str">
        <f t="shared" ref="A185" si="526">LEFT(B185,5)</f>
        <v>3.4.1</v>
      </c>
      <c r="B185" s="82" t="str">
        <f>'[3]Avanço físico'!A99</f>
        <v>3.4.1 Definição de regras e polítcas contábeis com implementação do conjunto das normas internacionais de contabilidade a serem convergidas</v>
      </c>
      <c r="C185" s="257"/>
      <c r="D185" s="268">
        <f>MIN(D186:D188)</f>
        <v>90</v>
      </c>
      <c r="E185" s="269">
        <f>MAX(E186:E188)</f>
        <v>0</v>
      </c>
      <c r="F185" s="326">
        <f>SUM(F186:F188)</f>
        <v>72676.265613724303</v>
      </c>
      <c r="G185" s="664">
        <f t="shared" ref="G185:H185" si="527">SUM(G186:G188)</f>
        <v>19895.154386275695</v>
      </c>
      <c r="H185" s="665">
        <f t="shared" si="527"/>
        <v>92571.42</v>
      </c>
      <c r="I185" s="326">
        <f>SUM(I186:I188)</f>
        <v>7574.309684117291</v>
      </c>
      <c r="J185" s="664">
        <f t="shared" ref="J185:K185" si="528">SUM(J186:J188)</f>
        <v>5968.5463158827088</v>
      </c>
      <c r="K185" s="665">
        <f t="shared" si="528"/>
        <v>13542.856</v>
      </c>
      <c r="L185" s="307">
        <f t="shared" si="318"/>
        <v>0.14629629749657075</v>
      </c>
      <c r="M185" s="326">
        <f>SUM(M186:M188)</f>
        <v>16831.451684117292</v>
      </c>
      <c r="N185" s="664">
        <f t="shared" ref="N185:O185" si="529">SUM(N186:N188)</f>
        <v>5968.5463158827088</v>
      </c>
      <c r="O185" s="665">
        <f t="shared" si="529"/>
        <v>22799.998</v>
      </c>
      <c r="P185" s="666">
        <f>O185/$H185</f>
        <v>0.24629629749657075</v>
      </c>
      <c r="Q185" s="326">
        <f>SUM(Q186:Q188)</f>
        <v>33511.922403431076</v>
      </c>
      <c r="R185" s="664">
        <f t="shared" ref="R185:S185" si="530">SUM(R186:R188)</f>
        <v>4973.7885965689238</v>
      </c>
      <c r="S185" s="665">
        <f t="shared" si="530"/>
        <v>38485.711000000003</v>
      </c>
      <c r="T185" s="307">
        <f>S185/$H185</f>
        <v>0.41574074374142694</v>
      </c>
      <c r="U185" s="326">
        <f>SUM(U186:U188)</f>
        <v>13387.153842058646</v>
      </c>
      <c r="V185" s="664">
        <f t="shared" ref="V185:W185" si="531">SUM(V186:V188)</f>
        <v>2984.2731579413544</v>
      </c>
      <c r="W185" s="665">
        <f t="shared" si="531"/>
        <v>16371.427</v>
      </c>
      <c r="X185" s="307">
        <f>W185/$H185</f>
        <v>0.17685185125171463</v>
      </c>
      <c r="Y185" s="326">
        <f>SUM(Y186:Y188)</f>
        <v>1371.4280000000001</v>
      </c>
      <c r="Z185" s="664">
        <f t="shared" ref="Z185:AA185" si="532">SUM(Z186:Z188)</f>
        <v>0</v>
      </c>
      <c r="AA185" s="665">
        <f t="shared" si="532"/>
        <v>1371.4280000000001</v>
      </c>
      <c r="AB185" s="307">
        <f>AA185/$H185</f>
        <v>1.4814810013716978E-2</v>
      </c>
      <c r="AC185" s="462">
        <f t="shared" si="212"/>
        <v>72676.265613724303</v>
      </c>
      <c r="AD185" s="462">
        <f t="shared" si="212"/>
        <v>19895.154386275699</v>
      </c>
      <c r="AE185" s="462">
        <f t="shared" si="212"/>
        <v>92571.42</v>
      </c>
      <c r="AF185" s="463" t="str">
        <f t="shared" si="315"/>
        <v>OK</v>
      </c>
      <c r="AG185" s="464">
        <f t="shared" si="213"/>
        <v>1</v>
      </c>
      <c r="AH185" s="462"/>
      <c r="AI185" s="291"/>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row>
    <row r="186" spans="1:505" s="6" customFormat="1" ht="41.45" customHeight="1">
      <c r="A186" s="91" t="s">
        <v>431</v>
      </c>
      <c r="B186" s="86" t="str">
        <f>VLOOKUP(A186,'[3]Matriz de Aquisições'!D:E,2,FALSE)</f>
        <v>Serviços de consultoria para implementação das NBC TSP nos sistemas estruturantes de patrimônio</v>
      </c>
      <c r="C186" s="260"/>
      <c r="D186" s="270">
        <f>VLOOKUP($A186,'Matriz de Aquisições'!$D:$M,9,FALSE)</f>
        <v>43707</v>
      </c>
      <c r="E186" s="271">
        <f>VLOOKUP($A186,'Matriz de Aquisições'!$D:$M,10,FALSE)</f>
        <v>0</v>
      </c>
      <c r="F186" s="327">
        <f>VLOOKUP($A186,'Matriz de Aquisições'!$D:$G,4,FALSE)*VLOOKUP('PEP Av. Fin.'!$A186,'Matriz de Aquisições'!$D:$H,5,FALSE)</f>
        <v>22961.985613724304</v>
      </c>
      <c r="G186" s="667">
        <f>VLOOKUP($A186,'Matriz de Aquisições'!$D:$G,4,FALSE)*VLOOKUP('PEP Av. Fin.'!$A186,'Matriz de Aquisições'!$D:$I,6,FALSE)</f>
        <v>19895.154386275695</v>
      </c>
      <c r="H186" s="328">
        <f t="shared" ref="H186:H188" si="533">F186+G186</f>
        <v>42857.14</v>
      </c>
      <c r="I186" s="87">
        <f t="shared" ref="I186:I188" si="534">F186*L186</f>
        <v>6888.5956841172911</v>
      </c>
      <c r="J186" s="668">
        <f>G186*L186</f>
        <v>5968.5463158827088</v>
      </c>
      <c r="K186" s="669">
        <f t="shared" ref="K186:K188" si="535">I186+J186</f>
        <v>12857.142</v>
      </c>
      <c r="L186" s="309">
        <v>0.3</v>
      </c>
      <c r="M186" s="342">
        <f t="shared" ref="M186:M188" si="536">$F186*P186</f>
        <v>6888.5956841172911</v>
      </c>
      <c r="N186" s="670">
        <f t="shared" ref="N186:N188" si="537">$G186*P186</f>
        <v>5968.5463158827088</v>
      </c>
      <c r="O186" s="343">
        <f t="shared" ref="O186:O188" si="538">M186+N186</f>
        <v>12857.142</v>
      </c>
      <c r="P186" s="675">
        <v>0.3</v>
      </c>
      <c r="Q186" s="342">
        <f t="shared" ref="Q186:Q188" si="539">$F186*T186</f>
        <v>5740.496403431076</v>
      </c>
      <c r="R186" s="670">
        <f t="shared" ref="R186:R188" si="540">$G186*T186</f>
        <v>4973.7885965689238</v>
      </c>
      <c r="S186" s="343">
        <f t="shared" ref="S186:S188" si="541">Q186+R186</f>
        <v>10714.285</v>
      </c>
      <c r="T186" s="309">
        <v>0.25</v>
      </c>
      <c r="U186" s="342">
        <f t="shared" ref="U186:U188" si="542">$F186*X186</f>
        <v>3444.2978420586455</v>
      </c>
      <c r="V186" s="670">
        <f t="shared" ref="V186:V188" si="543">$G186*X186</f>
        <v>2984.2731579413544</v>
      </c>
      <c r="W186" s="343">
        <f t="shared" ref="W186:W188" si="544">U186+V186</f>
        <v>6428.5709999999999</v>
      </c>
      <c r="X186" s="309">
        <v>0.15</v>
      </c>
      <c r="Y186" s="342">
        <f t="shared" ref="Y186:Y188" si="545">$F186*AB186</f>
        <v>0</v>
      </c>
      <c r="Z186" s="670">
        <f t="shared" ref="Z186:Z188" si="546">$G186*AB186</f>
        <v>0</v>
      </c>
      <c r="AA186" s="343">
        <f t="shared" ref="AA186:AA188" si="547">Y186+Z186</f>
        <v>0</v>
      </c>
      <c r="AB186" s="309"/>
      <c r="AC186" s="462">
        <f t="shared" si="212"/>
        <v>22961.985613724304</v>
      </c>
      <c r="AD186" s="462">
        <f t="shared" si="212"/>
        <v>19895.154386275699</v>
      </c>
      <c r="AE186" s="462">
        <f t="shared" si="212"/>
        <v>42857.14</v>
      </c>
      <c r="AF186" s="463" t="str">
        <f t="shared" si="315"/>
        <v>OK</v>
      </c>
      <c r="AG186" s="464">
        <f t="shared" si="213"/>
        <v>1</v>
      </c>
      <c r="AH186" s="462"/>
      <c r="AI186" s="291"/>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row>
    <row r="187" spans="1:505" s="6" customFormat="1" ht="41.45" customHeight="1">
      <c r="A187" s="91" t="s">
        <v>432</v>
      </c>
      <c r="B187" s="86" t="str">
        <f>VLOOKUP(A187,'[3]Matriz de Aquisições'!D:E,2,FALSE)</f>
        <v>Serviços de consultoria para implementação de testes de impairment dos ativos do Estado</v>
      </c>
      <c r="C187" s="260"/>
      <c r="D187" s="270">
        <f>VLOOKUP($A187,'Matriz de Aquisições'!$D:$M,9,FALSE)</f>
        <v>43952</v>
      </c>
      <c r="E187" s="271">
        <f>VLOOKUP($A187,'Matriz de Aquisições'!$D:$M,10,FALSE)</f>
        <v>0</v>
      </c>
      <c r="F187" s="327">
        <f>VLOOKUP($A187,'Matriz de Aquisições'!$D:$G,4,FALSE)*VLOOKUP('PEP Av. Fin.'!$A187,'Matriz de Aquisições'!$D:$H,5,FALSE)</f>
        <v>42857.14</v>
      </c>
      <c r="G187" s="667">
        <f>VLOOKUP($A187,'Matriz de Aquisições'!$D:$G,4,FALSE)*VLOOKUP('PEP Av. Fin.'!$A187,'Matriz de Aquisições'!$D:$I,6,FALSE)</f>
        <v>0</v>
      </c>
      <c r="H187" s="328">
        <f t="shared" si="533"/>
        <v>42857.14</v>
      </c>
      <c r="I187" s="87">
        <f t="shared" si="534"/>
        <v>0</v>
      </c>
      <c r="J187" s="668">
        <f t="shared" ref="J187:J188" si="548">G187*L187</f>
        <v>0</v>
      </c>
      <c r="K187" s="669">
        <f t="shared" si="535"/>
        <v>0</v>
      </c>
      <c r="L187" s="309">
        <v>0</v>
      </c>
      <c r="M187" s="342">
        <f t="shared" si="536"/>
        <v>8571.4279999999999</v>
      </c>
      <c r="N187" s="670">
        <f t="shared" si="537"/>
        <v>0</v>
      </c>
      <c r="O187" s="343">
        <f t="shared" si="538"/>
        <v>8571.4279999999999</v>
      </c>
      <c r="P187" s="675">
        <v>0.2</v>
      </c>
      <c r="Q187" s="342">
        <f t="shared" si="539"/>
        <v>25714.284</v>
      </c>
      <c r="R187" s="670">
        <f t="shared" si="540"/>
        <v>0</v>
      </c>
      <c r="S187" s="343">
        <f t="shared" si="541"/>
        <v>25714.284</v>
      </c>
      <c r="T187" s="309">
        <v>0.6</v>
      </c>
      <c r="U187" s="342">
        <f t="shared" si="542"/>
        <v>8571.4279999999999</v>
      </c>
      <c r="V187" s="670">
        <f t="shared" si="543"/>
        <v>0</v>
      </c>
      <c r="W187" s="343">
        <f t="shared" si="544"/>
        <v>8571.4279999999999</v>
      </c>
      <c r="X187" s="309">
        <v>0.2</v>
      </c>
      <c r="Y187" s="342">
        <f t="shared" si="545"/>
        <v>0</v>
      </c>
      <c r="Z187" s="670">
        <f t="shared" si="546"/>
        <v>0</v>
      </c>
      <c r="AA187" s="343">
        <f t="shared" si="547"/>
        <v>0</v>
      </c>
      <c r="AB187" s="309"/>
      <c r="AC187" s="462">
        <f t="shared" si="212"/>
        <v>42857.14</v>
      </c>
      <c r="AD187" s="462">
        <f t="shared" si="212"/>
        <v>0</v>
      </c>
      <c r="AE187" s="462">
        <f t="shared" si="212"/>
        <v>42857.14</v>
      </c>
      <c r="AF187" s="463" t="str">
        <f t="shared" si="315"/>
        <v>OK</v>
      </c>
      <c r="AG187" s="464">
        <f t="shared" si="213"/>
        <v>1</v>
      </c>
      <c r="AH187" s="462"/>
      <c r="AI187" s="291"/>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row>
    <row r="188" spans="1:505" s="6" customFormat="1" ht="41.45" customHeight="1">
      <c r="A188" s="91" t="s">
        <v>433</v>
      </c>
      <c r="B188" s="86" t="str">
        <f>VLOOKUP(A188,'[3]Matriz de Aquisições'!D:E,2,FALSE)</f>
        <v>Viagens técnicas para conhecer outros modelos</v>
      </c>
      <c r="C188" s="260"/>
      <c r="D188" s="270">
        <f>VLOOKUP($A188,'Matriz de Aquisições'!$D:$M,9,FALSE)</f>
        <v>90</v>
      </c>
      <c r="E188" s="271">
        <f>VLOOKUP($A188,'Matriz de Aquisições'!$D:$M,10,FALSE)</f>
        <v>0</v>
      </c>
      <c r="F188" s="327">
        <f>VLOOKUP($A188,'Matriz de Aquisições'!$D:$G,4,FALSE)*VLOOKUP('PEP Av. Fin.'!$A188,'Matriz de Aquisições'!$D:$H,5,FALSE)</f>
        <v>6857.14</v>
      </c>
      <c r="G188" s="667">
        <f>VLOOKUP($A188,'Matriz de Aquisições'!$D:$G,4,FALSE)*VLOOKUP('PEP Av. Fin.'!$A188,'Matriz de Aquisições'!$D:$I,6,FALSE)</f>
        <v>0</v>
      </c>
      <c r="H188" s="328">
        <f t="shared" si="533"/>
        <v>6857.14</v>
      </c>
      <c r="I188" s="87">
        <f t="shared" si="534"/>
        <v>685.71400000000006</v>
      </c>
      <c r="J188" s="668">
        <f t="shared" si="548"/>
        <v>0</v>
      </c>
      <c r="K188" s="669">
        <f t="shared" si="535"/>
        <v>685.71400000000006</v>
      </c>
      <c r="L188" s="309">
        <v>0.1</v>
      </c>
      <c r="M188" s="342">
        <f t="shared" si="536"/>
        <v>1371.4280000000001</v>
      </c>
      <c r="N188" s="670">
        <f t="shared" si="537"/>
        <v>0</v>
      </c>
      <c r="O188" s="343">
        <f t="shared" si="538"/>
        <v>1371.4280000000001</v>
      </c>
      <c r="P188" s="675">
        <v>0.2</v>
      </c>
      <c r="Q188" s="342">
        <f t="shared" si="539"/>
        <v>2057.1419999999998</v>
      </c>
      <c r="R188" s="670">
        <f t="shared" si="540"/>
        <v>0</v>
      </c>
      <c r="S188" s="343">
        <f t="shared" si="541"/>
        <v>2057.1419999999998</v>
      </c>
      <c r="T188" s="309">
        <v>0.3</v>
      </c>
      <c r="U188" s="342">
        <f t="shared" si="542"/>
        <v>1371.4280000000001</v>
      </c>
      <c r="V188" s="670">
        <f t="shared" si="543"/>
        <v>0</v>
      </c>
      <c r="W188" s="343">
        <f t="shared" si="544"/>
        <v>1371.4280000000001</v>
      </c>
      <c r="X188" s="309">
        <v>0.2</v>
      </c>
      <c r="Y188" s="342">
        <f t="shared" si="545"/>
        <v>1371.4280000000001</v>
      </c>
      <c r="Z188" s="670">
        <f t="shared" si="546"/>
        <v>0</v>
      </c>
      <c r="AA188" s="343">
        <f t="shared" si="547"/>
        <v>1371.4280000000001</v>
      </c>
      <c r="AB188" s="309">
        <v>0.2</v>
      </c>
      <c r="AC188" s="462">
        <f t="shared" si="212"/>
        <v>6857.1399999999994</v>
      </c>
      <c r="AD188" s="462">
        <f t="shared" si="212"/>
        <v>0</v>
      </c>
      <c r="AE188" s="462">
        <f t="shared" si="212"/>
        <v>6857.1399999999994</v>
      </c>
      <c r="AF188" s="463" t="str">
        <f t="shared" si="315"/>
        <v>OK</v>
      </c>
      <c r="AG188" s="464">
        <f t="shared" si="213"/>
        <v>0.99999999999999989</v>
      </c>
      <c r="AH188" s="462"/>
      <c r="AI188" s="291"/>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row>
    <row r="189" spans="1:505" s="6" customFormat="1" ht="41.45" customHeight="1" collapsed="1">
      <c r="A189" s="89" t="str">
        <f t="shared" ref="A189" si="549">LEFT(B189,5)</f>
        <v>3.4.2</v>
      </c>
      <c r="B189" s="82" t="str">
        <f>'[3]Avanço físico'!A100</f>
        <v>3.4.2 Customização contábil dos sistemas Tributário (SIT), Administração (SIGA) e Recursos Humanos (SIARHES)</v>
      </c>
      <c r="C189" s="257"/>
      <c r="D189" s="268">
        <f>MIN(D191:D192)</f>
        <v>43707</v>
      </c>
      <c r="E189" s="269">
        <f>MAX(E191:E192)</f>
        <v>0</v>
      </c>
      <c r="F189" s="326">
        <f t="shared" ref="F189:K189" si="550">SUM(F190:F192)</f>
        <v>920775.68526078982</v>
      </c>
      <c r="G189" s="664">
        <f t="shared" si="550"/>
        <v>797795.74473921</v>
      </c>
      <c r="H189" s="665">
        <f t="shared" si="550"/>
        <v>1718571.4299999997</v>
      </c>
      <c r="I189" s="326">
        <f t="shared" si="550"/>
        <v>36739.179660857386</v>
      </c>
      <c r="J189" s="664">
        <f t="shared" si="550"/>
        <v>31832.249339142611</v>
      </c>
      <c r="K189" s="665">
        <f t="shared" si="550"/>
        <v>68571.429000000004</v>
      </c>
      <c r="L189" s="307">
        <f t="shared" si="318"/>
        <v>3.9900249592767882E-2</v>
      </c>
      <c r="M189" s="326">
        <f>SUM(M190:M192)</f>
        <v>128816.74818693637</v>
      </c>
      <c r="N189" s="664">
        <f>SUM(N190:N192)</f>
        <v>111611.82381306362</v>
      </c>
      <c r="O189" s="665">
        <f>SUM(O190:O192)</f>
        <v>240428.57199999999</v>
      </c>
      <c r="P189" s="666">
        <f>O189/$H189</f>
        <v>0.13990024959276789</v>
      </c>
      <c r="Q189" s="326">
        <f>SUM(Q190:Q192)</f>
        <v>257403.87673204736</v>
      </c>
      <c r="R189" s="664">
        <f>SUM(R190:R192)</f>
        <v>223024.69626795262</v>
      </c>
      <c r="S189" s="665">
        <f>SUM(S190:S192)</f>
        <v>480428.57299999992</v>
      </c>
      <c r="T189" s="307">
        <f>S189/$H189</f>
        <v>0.27955112287651612</v>
      </c>
      <c r="U189" s="326">
        <f>SUM(U190:U192)</f>
        <v>497815.88068094873</v>
      </c>
      <c r="V189" s="664">
        <f>SUM(V190:V192)</f>
        <v>431326.9753190513</v>
      </c>
      <c r="W189" s="665">
        <f>SUM(W190:W192)</f>
        <v>929142.85600000003</v>
      </c>
      <c r="X189" s="307">
        <f>W189/$H189</f>
        <v>0.54064837793794829</v>
      </c>
      <c r="Y189" s="326">
        <f>SUM(Y190:Y192)</f>
        <v>0</v>
      </c>
      <c r="Z189" s="664">
        <f t="shared" ref="Z189:AA189" si="551">SUM(Z190:Z192)</f>
        <v>0</v>
      </c>
      <c r="AA189" s="665">
        <f t="shared" si="551"/>
        <v>0</v>
      </c>
      <c r="AB189" s="307">
        <f>AA189/$H189</f>
        <v>0</v>
      </c>
      <c r="AC189" s="462">
        <f t="shared" si="212"/>
        <v>920775.68526078982</v>
      </c>
      <c r="AD189" s="462">
        <f t="shared" si="212"/>
        <v>797795.74473921012</v>
      </c>
      <c r="AE189" s="462">
        <f t="shared" si="212"/>
        <v>1718571.43</v>
      </c>
      <c r="AF189" s="463" t="str">
        <f t="shared" si="315"/>
        <v>OK</v>
      </c>
      <c r="AG189" s="464">
        <f t="shared" si="213"/>
        <v>1.0000000000000002</v>
      </c>
      <c r="AH189" s="462"/>
      <c r="AI189" s="291"/>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row>
    <row r="190" spans="1:505" s="6" customFormat="1" ht="41.45" customHeight="1">
      <c r="A190" s="91" t="s">
        <v>434</v>
      </c>
      <c r="B190" s="86" t="str">
        <f>VLOOKUP(A190,'[3]Matriz de Aquisições'!D:E,2,FALSE)</f>
        <v>Modernização do SIGEFES</v>
      </c>
      <c r="C190" s="260"/>
      <c r="D190" s="270">
        <f>VLOOKUP($A190,'Matriz de Aquisições'!$D:$M,9,FALSE)</f>
        <v>43707</v>
      </c>
      <c r="E190" s="271">
        <f>VLOOKUP($A190,'Matriz de Aquisições'!$D:$M,10,FALSE)</f>
        <v>0</v>
      </c>
      <c r="F190" s="327">
        <f>VLOOKUP($A190,'Matriz de Aquisições'!$D:$G,4,FALSE)*VLOOKUP('PEP Av. Fin.'!$A190,'Matriz de Aquisições'!$D:$H,5,FALSE)</f>
        <v>622269.85085118585</v>
      </c>
      <c r="G190" s="667">
        <f>VLOOKUP($A190,'Matriz de Aquisições'!$D:$G,4,FALSE)*VLOOKUP('PEP Av. Fin.'!$A190,'Matriz de Aquisições'!$D:$I,6,FALSE)</f>
        <v>539158.7191488141</v>
      </c>
      <c r="H190" s="328">
        <f t="shared" ref="H190:H192" si="552">F190+G190</f>
        <v>1161428.5699999998</v>
      </c>
      <c r="I190" s="87">
        <f t="shared" ref="I190:I192" si="553">F190*L190</f>
        <v>0</v>
      </c>
      <c r="J190" s="668">
        <f t="shared" ref="J190:J192" si="554">G190*L190</f>
        <v>0</v>
      </c>
      <c r="K190" s="669">
        <f t="shared" ref="K190:K192" si="555">I190+J190</f>
        <v>0</v>
      </c>
      <c r="L190" s="309">
        <v>0</v>
      </c>
      <c r="M190" s="342">
        <f t="shared" ref="M190:M192" si="556">$F190*P190</f>
        <v>62226.985085118591</v>
      </c>
      <c r="N190" s="670">
        <f t="shared" ref="N190:N192" si="557">$G190*P190</f>
        <v>53915.871914881413</v>
      </c>
      <c r="O190" s="343">
        <f t="shared" ref="O190:O192" si="558">M190+N190</f>
        <v>116142.857</v>
      </c>
      <c r="P190" s="675">
        <v>0.1</v>
      </c>
      <c r="Q190" s="342">
        <f t="shared" ref="Q190:Q192" si="559">$F190*T190</f>
        <v>62226.985085118591</v>
      </c>
      <c r="R190" s="670">
        <f t="shared" ref="R190:R192" si="560">$G190*T190</f>
        <v>53915.871914881413</v>
      </c>
      <c r="S190" s="343">
        <f t="shared" ref="S190:S192" si="561">Q190+R190</f>
        <v>116142.857</v>
      </c>
      <c r="T190" s="309">
        <v>0.1</v>
      </c>
      <c r="U190" s="342">
        <f t="shared" ref="U190:U192" si="562">$F190*X190</f>
        <v>497815.88068094873</v>
      </c>
      <c r="V190" s="670">
        <f t="shared" ref="V190:V192" si="563">$G190*X190</f>
        <v>431326.9753190513</v>
      </c>
      <c r="W190" s="343">
        <f t="shared" ref="W190:W192" si="564">U190+V190</f>
        <v>929142.85600000003</v>
      </c>
      <c r="X190" s="309">
        <v>0.8</v>
      </c>
      <c r="Y190" s="342">
        <f t="shared" ref="Y190:Y192" si="565">$F190*AB190</f>
        <v>0</v>
      </c>
      <c r="Z190" s="670">
        <f t="shared" ref="Z190:Z192" si="566">$G190*AB190</f>
        <v>0</v>
      </c>
      <c r="AA190" s="343">
        <f t="shared" ref="AA190:AA192" si="567">Y190+Z190</f>
        <v>0</v>
      </c>
      <c r="AB190" s="309"/>
      <c r="AC190" s="462">
        <f t="shared" si="212"/>
        <v>622269.85085118585</v>
      </c>
      <c r="AD190" s="462">
        <f t="shared" si="212"/>
        <v>539158.7191488141</v>
      </c>
      <c r="AE190" s="462">
        <f t="shared" si="212"/>
        <v>1161428.57</v>
      </c>
      <c r="AF190" s="463" t="str">
        <f t="shared" si="315"/>
        <v>OK</v>
      </c>
      <c r="AG190" s="464">
        <f t="shared" si="213"/>
        <v>1</v>
      </c>
      <c r="AH190" s="462"/>
      <c r="AI190" s="291"/>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row>
    <row r="191" spans="1:505" s="6" customFormat="1" ht="41.45" customHeight="1">
      <c r="A191" s="91" t="s">
        <v>435</v>
      </c>
      <c r="B191" s="86" t="str">
        <f>VLOOKUP(A191,'[3]Matriz de Aquisições'!D:E,2,FALSE)</f>
        <v>Integração e desenvolvimento de relatórios de sistemas para aplicação das Normas</v>
      </c>
      <c r="C191" s="260"/>
      <c r="D191" s="270">
        <f>VLOOKUP($A191,'Matriz de Aquisições'!$D:$M,9,FALSE)</f>
        <v>43707</v>
      </c>
      <c r="E191" s="271">
        <f>VLOOKUP($A191,'Matriz de Aquisições'!$D:$M,10,FALSE)</f>
        <v>0</v>
      </c>
      <c r="F191" s="327">
        <f>VLOOKUP($A191,'Matriz de Aquisições'!$D:$G,4,FALSE)*VLOOKUP('PEP Av. Fin.'!$A191,'Matriz de Aquisições'!$D:$H,5,FALSE)</f>
        <v>68885.962198969908</v>
      </c>
      <c r="G191" s="667">
        <f>VLOOKUP($A191,'Matriz de Aquisições'!$D:$G,4,FALSE)*VLOOKUP('PEP Av. Fin.'!$A191,'Matriz de Aquisições'!$D:$I,6,FALSE)</f>
        <v>59685.467801030078</v>
      </c>
      <c r="H191" s="328">
        <f t="shared" si="552"/>
        <v>128571.43</v>
      </c>
      <c r="I191" s="87">
        <f t="shared" si="553"/>
        <v>13777.192439793982</v>
      </c>
      <c r="J191" s="668">
        <f t="shared" si="554"/>
        <v>11937.093560206016</v>
      </c>
      <c r="K191" s="669">
        <f t="shared" si="555"/>
        <v>25714.286</v>
      </c>
      <c r="L191" s="309">
        <v>0.2</v>
      </c>
      <c r="M191" s="342">
        <f t="shared" si="556"/>
        <v>20665.78865969097</v>
      </c>
      <c r="N191" s="670">
        <f t="shared" si="557"/>
        <v>17905.640340309023</v>
      </c>
      <c r="O191" s="343">
        <f t="shared" si="558"/>
        <v>38571.428999999989</v>
      </c>
      <c r="P191" s="675">
        <v>0.3</v>
      </c>
      <c r="Q191" s="342">
        <f t="shared" si="559"/>
        <v>34442.981099484954</v>
      </c>
      <c r="R191" s="670">
        <f t="shared" si="560"/>
        <v>29842.733900515039</v>
      </c>
      <c r="S191" s="343">
        <f t="shared" si="561"/>
        <v>64285.714999999997</v>
      </c>
      <c r="T191" s="309">
        <v>0.5</v>
      </c>
      <c r="U191" s="342">
        <f t="shared" si="562"/>
        <v>0</v>
      </c>
      <c r="V191" s="670">
        <f t="shared" si="563"/>
        <v>0</v>
      </c>
      <c r="W191" s="343">
        <f t="shared" si="564"/>
        <v>0</v>
      </c>
      <c r="X191" s="309">
        <v>0</v>
      </c>
      <c r="Y191" s="342">
        <f t="shared" si="565"/>
        <v>0</v>
      </c>
      <c r="Z191" s="670">
        <f t="shared" si="566"/>
        <v>0</v>
      </c>
      <c r="AA191" s="343">
        <f t="shared" si="567"/>
        <v>0</v>
      </c>
      <c r="AB191" s="309"/>
      <c r="AC191" s="462">
        <f t="shared" si="212"/>
        <v>68885.962198969908</v>
      </c>
      <c r="AD191" s="462">
        <f t="shared" si="212"/>
        <v>59685.467801030078</v>
      </c>
      <c r="AE191" s="462">
        <f t="shared" si="212"/>
        <v>128571.43</v>
      </c>
      <c r="AF191" s="463" t="str">
        <f t="shared" si="315"/>
        <v>OK</v>
      </c>
      <c r="AG191" s="464">
        <f t="shared" si="213"/>
        <v>1</v>
      </c>
      <c r="AH191" s="462"/>
      <c r="AI191" s="291"/>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row>
    <row r="192" spans="1:505" s="6" customFormat="1" ht="41.45" customHeight="1" thickBot="1">
      <c r="A192" s="91" t="s">
        <v>436</v>
      </c>
      <c r="B192" s="86" t="str">
        <f>VLOOKUP(A192,'[3]Matriz de Aquisições'!D:E,2,FALSE)</f>
        <v>Serviços de consultoria para desenvolvimento de sistemas e ou módulos que permitam a inserção de regras contábeis que atendam às normas internacionais</v>
      </c>
      <c r="C192" s="260"/>
      <c r="D192" s="270">
        <f>VLOOKUP($A192,'Matriz de Aquisições'!$D:$M,9,FALSE)</f>
        <v>43707</v>
      </c>
      <c r="E192" s="271">
        <f>VLOOKUP($A192,'Matriz de Aquisições'!$D:$M,10,FALSE)</f>
        <v>0</v>
      </c>
      <c r="F192" s="327">
        <f>VLOOKUP($A192,'Matriz de Aquisições'!$D:$G,4,FALSE)*VLOOKUP('PEP Av. Fin.'!$A192,'Matriz de Aquisições'!$D:$H,5,FALSE)</f>
        <v>229619.87221063403</v>
      </c>
      <c r="G192" s="667">
        <f>VLOOKUP($A192,'Matriz de Aquisições'!$D:$G,4,FALSE)*VLOOKUP('PEP Av. Fin.'!$A192,'Matriz de Aquisições'!$D:$I,6,FALSE)</f>
        <v>198951.55778936594</v>
      </c>
      <c r="H192" s="328">
        <f t="shared" si="552"/>
        <v>428571.42999999993</v>
      </c>
      <c r="I192" s="87">
        <f t="shared" si="553"/>
        <v>22961.987221063406</v>
      </c>
      <c r="J192" s="668">
        <f t="shared" si="554"/>
        <v>19895.155778936594</v>
      </c>
      <c r="K192" s="669">
        <f t="shared" si="555"/>
        <v>42857.142999999996</v>
      </c>
      <c r="L192" s="309">
        <v>0.1</v>
      </c>
      <c r="M192" s="342">
        <f t="shared" si="556"/>
        <v>45923.974442126811</v>
      </c>
      <c r="N192" s="670">
        <f t="shared" si="557"/>
        <v>39790.311557873189</v>
      </c>
      <c r="O192" s="343">
        <f t="shared" si="558"/>
        <v>85714.285999999993</v>
      </c>
      <c r="P192" s="675">
        <v>0.2</v>
      </c>
      <c r="Q192" s="342">
        <f t="shared" si="559"/>
        <v>160733.91054744381</v>
      </c>
      <c r="R192" s="670">
        <f t="shared" si="560"/>
        <v>139266.09045255615</v>
      </c>
      <c r="S192" s="343">
        <f t="shared" si="561"/>
        <v>300000.00099999993</v>
      </c>
      <c r="T192" s="309">
        <v>0.7</v>
      </c>
      <c r="U192" s="342">
        <f t="shared" si="562"/>
        <v>0</v>
      </c>
      <c r="V192" s="670">
        <f t="shared" si="563"/>
        <v>0</v>
      </c>
      <c r="W192" s="343">
        <f t="shared" si="564"/>
        <v>0</v>
      </c>
      <c r="X192" s="309">
        <v>0</v>
      </c>
      <c r="Y192" s="342">
        <f t="shared" si="565"/>
        <v>0</v>
      </c>
      <c r="Z192" s="670">
        <f t="shared" si="566"/>
        <v>0</v>
      </c>
      <c r="AA192" s="343">
        <f t="shared" si="567"/>
        <v>0</v>
      </c>
      <c r="AB192" s="309"/>
      <c r="AC192" s="462">
        <f t="shared" si="212"/>
        <v>229619.87221063403</v>
      </c>
      <c r="AD192" s="462">
        <f t="shared" si="212"/>
        <v>198951.55778936594</v>
      </c>
      <c r="AE192" s="462">
        <f t="shared" si="212"/>
        <v>428571.42999999993</v>
      </c>
      <c r="AF192" s="463" t="str">
        <f t="shared" si="315"/>
        <v>OK</v>
      </c>
      <c r="AG192" s="464">
        <f t="shared" si="213"/>
        <v>0.99999999999999989</v>
      </c>
      <c r="AH192" s="462"/>
      <c r="AI192" s="291"/>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row>
    <row r="193" spans="1:505" s="6" customFormat="1" ht="41.45" customHeight="1">
      <c r="A193" s="88" t="str">
        <f t="shared" ref="A193" si="568">LEFT(B193,3)</f>
        <v>3.5</v>
      </c>
      <c r="B193" s="84" t="str">
        <f>'[3]Avanço físico'!A101</f>
        <v>3.5  Sistema informático de costos públicos</v>
      </c>
      <c r="C193" s="259"/>
      <c r="D193" s="266">
        <f>MAX(D194,D199)</f>
        <v>43707</v>
      </c>
      <c r="E193" s="267">
        <f>MIN(E194,E199)</f>
        <v>0</v>
      </c>
      <c r="F193" s="330">
        <f t="shared" ref="F193:K193" si="569">F194+F199</f>
        <v>629039.74442126811</v>
      </c>
      <c r="G193" s="661">
        <f t="shared" si="569"/>
        <v>397903.11557873187</v>
      </c>
      <c r="H193" s="662">
        <f t="shared" si="569"/>
        <v>1026942.8599999999</v>
      </c>
      <c r="I193" s="330">
        <f t="shared" si="569"/>
        <v>91847.948884253623</v>
      </c>
      <c r="J193" s="661">
        <f t="shared" si="569"/>
        <v>79580.623115746377</v>
      </c>
      <c r="K193" s="662">
        <f t="shared" si="569"/>
        <v>171428.57199999999</v>
      </c>
      <c r="L193" s="306">
        <f t="shared" si="318"/>
        <v>0.16693097413423763</v>
      </c>
      <c r="M193" s="330">
        <f>M194+M199</f>
        <v>178914.78132638038</v>
      </c>
      <c r="N193" s="661">
        <f>N194+N199</f>
        <v>119370.93467361956</v>
      </c>
      <c r="O193" s="662">
        <f>O194+O199</f>
        <v>298285.71599999996</v>
      </c>
      <c r="P193" s="663">
        <f>O193/$H193</f>
        <v>0.29045989569468356</v>
      </c>
      <c r="Q193" s="330">
        <f>Q194+Q199</f>
        <v>270762.73021063401</v>
      </c>
      <c r="R193" s="661">
        <f>R194+R199</f>
        <v>198951.55778936594</v>
      </c>
      <c r="S193" s="662">
        <f>S194+S199</f>
        <v>469714.28799999994</v>
      </c>
      <c r="T193" s="319">
        <f>S193/$H193</f>
        <v>0.45739086982892113</v>
      </c>
      <c r="U193" s="330">
        <f>U194+U199</f>
        <v>80614.284</v>
      </c>
      <c r="V193" s="661">
        <f>V194+V199</f>
        <v>0</v>
      </c>
      <c r="W193" s="662">
        <f>W194+W199</f>
        <v>80614.284</v>
      </c>
      <c r="X193" s="306">
        <f>W193/$H193</f>
        <v>7.8499288655651214E-2</v>
      </c>
      <c r="Y193" s="330">
        <f>Y194+Y199</f>
        <v>6900</v>
      </c>
      <c r="Z193" s="661">
        <f>Z194+Z199</f>
        <v>0</v>
      </c>
      <c r="AA193" s="662">
        <f>AA194+AA199</f>
        <v>6900</v>
      </c>
      <c r="AB193" s="306">
        <f>AA193/$H193</f>
        <v>6.7189716865064929E-3</v>
      </c>
      <c r="AC193" s="462">
        <f t="shared" si="212"/>
        <v>629039.744421268</v>
      </c>
      <c r="AD193" s="462">
        <f t="shared" si="212"/>
        <v>397903.11557873187</v>
      </c>
      <c r="AE193" s="462">
        <f t="shared" si="212"/>
        <v>1026942.8599999999</v>
      </c>
      <c r="AF193" s="463" t="str">
        <f t="shared" si="315"/>
        <v>OK</v>
      </c>
      <c r="AG193" s="464">
        <f t="shared" si="213"/>
        <v>1</v>
      </c>
      <c r="AH193" s="462"/>
      <c r="AI193" s="291"/>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row>
    <row r="194" spans="1:505" s="6" customFormat="1" ht="41.45" customHeight="1" collapsed="1">
      <c r="A194" s="89" t="str">
        <f t="shared" ref="A194" si="570">LEFT(B194,5)</f>
        <v>3.5.1</v>
      </c>
      <c r="B194" s="82" t="str">
        <f>'[3]Avanço físico'!A102</f>
        <v>3.5.1 Mapeamento dos processos para o controle dos custos, unidades de gasto e definição de metodologia de avaliação dos custos das unidades.</v>
      </c>
      <c r="C194" s="257"/>
      <c r="D194" s="268">
        <f>MIN(D195:D198)</f>
        <v>90</v>
      </c>
      <c r="E194" s="269">
        <f>MAX(E195:E198)</f>
        <v>0</v>
      </c>
      <c r="F194" s="326">
        <f>SUM(F195:F198)</f>
        <v>169800</v>
      </c>
      <c r="G194" s="664">
        <f>SUM(G195:G198)</f>
        <v>0</v>
      </c>
      <c r="H194" s="665">
        <f>F194+G194</f>
        <v>169800</v>
      </c>
      <c r="I194" s="326">
        <f>SUM(I195:I198)</f>
        <v>0</v>
      </c>
      <c r="J194" s="664">
        <f>SUM(J195:J198)</f>
        <v>0</v>
      </c>
      <c r="K194" s="665">
        <f>I194+J194</f>
        <v>0</v>
      </c>
      <c r="L194" s="307">
        <f t="shared" si="318"/>
        <v>0</v>
      </c>
      <c r="M194" s="326">
        <f>SUM(M195:M198)</f>
        <v>41142.857999999993</v>
      </c>
      <c r="N194" s="664">
        <f>SUM(N195:N198)</f>
        <v>0</v>
      </c>
      <c r="O194" s="665">
        <f>M194+N194</f>
        <v>41142.857999999993</v>
      </c>
      <c r="P194" s="666">
        <f>O194/$H194</f>
        <v>0.24230187279151938</v>
      </c>
      <c r="Q194" s="326">
        <f>SUM(Q195:Q198)</f>
        <v>41142.857999999993</v>
      </c>
      <c r="R194" s="664">
        <f>SUM(R195:R198)</f>
        <v>0</v>
      </c>
      <c r="S194" s="665">
        <f>Q194+R194</f>
        <v>41142.857999999993</v>
      </c>
      <c r="T194" s="307">
        <f>S194/$H194</f>
        <v>0.24230187279151938</v>
      </c>
      <c r="U194" s="326">
        <f>SUM(U195:U198)</f>
        <v>80614.284</v>
      </c>
      <c r="V194" s="664">
        <f>SUM(V195:V198)</f>
        <v>0</v>
      </c>
      <c r="W194" s="665">
        <f>U194+V194</f>
        <v>80614.284</v>
      </c>
      <c r="X194" s="307">
        <f>W194/$H194</f>
        <v>0.47476021201413426</v>
      </c>
      <c r="Y194" s="326">
        <f>SUM(Y195:Y198)</f>
        <v>6900</v>
      </c>
      <c r="Z194" s="664">
        <f>SUM(Z195:Z198)</f>
        <v>0</v>
      </c>
      <c r="AA194" s="665">
        <f>Y194+Z194</f>
        <v>6900</v>
      </c>
      <c r="AB194" s="307">
        <f>AA194/$H194</f>
        <v>4.0636042402826852E-2</v>
      </c>
      <c r="AC194" s="462">
        <f t="shared" si="212"/>
        <v>169800</v>
      </c>
      <c r="AD194" s="462">
        <f t="shared" si="212"/>
        <v>0</v>
      </c>
      <c r="AE194" s="462">
        <f t="shared" si="212"/>
        <v>169800</v>
      </c>
      <c r="AF194" s="463" t="str">
        <f t="shared" si="315"/>
        <v>OK</v>
      </c>
      <c r="AG194" s="464">
        <f t="shared" si="213"/>
        <v>0.99999999999999989</v>
      </c>
      <c r="AH194" s="462"/>
      <c r="AI194" s="291"/>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row>
    <row r="195" spans="1:505" s="6" customFormat="1" ht="41.45" customHeight="1">
      <c r="A195" s="91" t="s">
        <v>437</v>
      </c>
      <c r="B195" s="86" t="str">
        <f>VLOOKUP(A195,'[3]Matriz de Aquisições'!D:E,2,FALSE)</f>
        <v>Mapeamento dos processos para o controle dos custos, unidades de gasto e definição de metodologia de avaliação dos custos das unidades</v>
      </c>
      <c r="C195" s="260"/>
      <c r="D195" s="270">
        <f>VLOOKUP($A195,'Matriz de Aquisições'!$D:$M,9,FALSE)</f>
        <v>43952</v>
      </c>
      <c r="E195" s="271">
        <f>VLOOKUP($A195,'Matriz de Aquisições'!$D:$M,10,FALSE)</f>
        <v>0</v>
      </c>
      <c r="F195" s="327">
        <f>VLOOKUP($A195,'Matriz de Aquisições'!$D:$G,4,FALSE)*VLOOKUP('PEP Av. Fin.'!$A195,'Matriz de Aquisições'!$D:$H,5,FALSE)</f>
        <v>137142.85999999999</v>
      </c>
      <c r="G195" s="667">
        <f>VLOOKUP($A195,'Matriz de Aquisições'!$D:$G,4,FALSE)*VLOOKUP('PEP Av. Fin.'!$A195,'Matriz de Aquisições'!$D:$I,6,FALSE)</f>
        <v>0</v>
      </c>
      <c r="H195" s="328">
        <f t="shared" ref="H195:H198" si="571">F195+G195</f>
        <v>137142.85999999999</v>
      </c>
      <c r="I195" s="87">
        <f t="shared" ref="I195:I198" si="572">F195*L195</f>
        <v>0</v>
      </c>
      <c r="J195" s="668">
        <f t="shared" ref="J195:J198" si="573">G195*L195</f>
        <v>0</v>
      </c>
      <c r="K195" s="669">
        <f t="shared" ref="K195:K198" si="574">I195+J195</f>
        <v>0</v>
      </c>
      <c r="L195" s="309">
        <v>0</v>
      </c>
      <c r="M195" s="342">
        <f t="shared" ref="M195:M198" si="575">$F195*P195</f>
        <v>41142.857999999993</v>
      </c>
      <c r="N195" s="670">
        <f t="shared" ref="N195:N198" si="576">$G195*P195</f>
        <v>0</v>
      </c>
      <c r="O195" s="343">
        <f t="shared" ref="O195:O198" si="577">M195+N195</f>
        <v>41142.857999999993</v>
      </c>
      <c r="P195" s="675">
        <v>0.3</v>
      </c>
      <c r="Q195" s="342">
        <f t="shared" ref="Q195:Q198" si="578">$F195*T195</f>
        <v>41142.857999999993</v>
      </c>
      <c r="R195" s="670">
        <f t="shared" ref="R195:R198" si="579">$G195*T195</f>
        <v>0</v>
      </c>
      <c r="S195" s="343">
        <f t="shared" ref="S195:S198" si="580">Q195+R195</f>
        <v>41142.857999999993</v>
      </c>
      <c r="T195" s="309">
        <v>0.3</v>
      </c>
      <c r="U195" s="342">
        <f t="shared" ref="U195:U198" si="581">$F195*X195</f>
        <v>54857.144</v>
      </c>
      <c r="V195" s="670">
        <f t="shared" ref="V195:V198" si="582">$G195*X195</f>
        <v>0</v>
      </c>
      <c r="W195" s="343">
        <f t="shared" ref="W195:W198" si="583">U195+V195</f>
        <v>54857.144</v>
      </c>
      <c r="X195" s="309">
        <v>0.4</v>
      </c>
      <c r="Y195" s="342">
        <f t="shared" ref="Y195:Y198" si="584">$F195*AB195</f>
        <v>0</v>
      </c>
      <c r="Z195" s="670">
        <f t="shared" ref="Z195:Z198" si="585">$G195*AB195</f>
        <v>0</v>
      </c>
      <c r="AA195" s="343">
        <f t="shared" ref="AA195:AA198" si="586">Y195+Z195</f>
        <v>0</v>
      </c>
      <c r="AB195" s="309"/>
      <c r="AC195" s="462">
        <f t="shared" si="212"/>
        <v>137142.85999999999</v>
      </c>
      <c r="AD195" s="462">
        <f t="shared" si="212"/>
        <v>0</v>
      </c>
      <c r="AE195" s="462">
        <f t="shared" si="212"/>
        <v>137142.85999999999</v>
      </c>
      <c r="AF195" s="463" t="str">
        <f t="shared" si="315"/>
        <v>OK</v>
      </c>
      <c r="AG195" s="464">
        <f t="shared" si="213"/>
        <v>1</v>
      </c>
      <c r="AH195" s="462"/>
      <c r="AI195" s="291"/>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row>
    <row r="196" spans="1:505" s="6" customFormat="1" ht="41.45" customHeight="1">
      <c r="A196" s="91" t="s">
        <v>438</v>
      </c>
      <c r="B196" s="86" t="str">
        <f>VLOOKUP(A196,'[3]Matriz de Aquisições'!D:E,2,FALSE)</f>
        <v>Viagens técnicas para conhecimento</v>
      </c>
      <c r="C196" s="260"/>
      <c r="D196" s="270">
        <f>VLOOKUP($A196,'Matriz de Aquisições'!$D:$M,9,FALSE)</f>
        <v>90</v>
      </c>
      <c r="E196" s="271">
        <f>VLOOKUP($A196,'Matriz de Aquisições'!$D:$M,10,FALSE)</f>
        <v>0</v>
      </c>
      <c r="F196" s="327">
        <f>VLOOKUP($A196,'Matriz de Aquisições'!$D:$G,4,FALSE)*VLOOKUP('PEP Av. Fin.'!$A196,'Matriz de Aquisições'!$D:$H,5,FALSE)</f>
        <v>18857.14</v>
      </c>
      <c r="G196" s="667">
        <f>VLOOKUP($A196,'Matriz de Aquisições'!$D:$G,4,FALSE)*VLOOKUP('PEP Av. Fin.'!$A196,'Matriz de Aquisições'!$D:$I,6,FALSE)</f>
        <v>0</v>
      </c>
      <c r="H196" s="328">
        <f t="shared" si="571"/>
        <v>18857.14</v>
      </c>
      <c r="I196" s="87">
        <f t="shared" si="572"/>
        <v>0</v>
      </c>
      <c r="J196" s="668">
        <f t="shared" si="573"/>
        <v>0</v>
      </c>
      <c r="K196" s="669">
        <f t="shared" si="574"/>
        <v>0</v>
      </c>
      <c r="L196" s="309">
        <v>0</v>
      </c>
      <c r="M196" s="342">
        <f t="shared" si="575"/>
        <v>0</v>
      </c>
      <c r="N196" s="670">
        <f t="shared" si="576"/>
        <v>0</v>
      </c>
      <c r="O196" s="343">
        <f t="shared" si="577"/>
        <v>0</v>
      </c>
      <c r="P196" s="675"/>
      <c r="Q196" s="342">
        <f t="shared" si="578"/>
        <v>0</v>
      </c>
      <c r="R196" s="670">
        <f t="shared" si="579"/>
        <v>0</v>
      </c>
      <c r="S196" s="343">
        <f t="shared" si="580"/>
        <v>0</v>
      </c>
      <c r="T196" s="309"/>
      <c r="U196" s="342">
        <f t="shared" si="581"/>
        <v>18857.14</v>
      </c>
      <c r="V196" s="670">
        <f t="shared" si="582"/>
        <v>0</v>
      </c>
      <c r="W196" s="343">
        <f t="shared" si="583"/>
        <v>18857.14</v>
      </c>
      <c r="X196" s="309">
        <v>1</v>
      </c>
      <c r="Y196" s="342">
        <f t="shared" si="584"/>
        <v>0</v>
      </c>
      <c r="Z196" s="670">
        <f t="shared" si="585"/>
        <v>0</v>
      </c>
      <c r="AA196" s="343">
        <f t="shared" si="586"/>
        <v>0</v>
      </c>
      <c r="AB196" s="309"/>
      <c r="AC196" s="462">
        <f t="shared" si="212"/>
        <v>18857.14</v>
      </c>
      <c r="AD196" s="462">
        <f t="shared" si="212"/>
        <v>0</v>
      </c>
      <c r="AE196" s="462">
        <f t="shared" si="212"/>
        <v>18857.14</v>
      </c>
      <c r="AF196" s="463" t="str">
        <f t="shared" si="315"/>
        <v>OK</v>
      </c>
      <c r="AG196" s="464">
        <f t="shared" si="213"/>
        <v>1</v>
      </c>
      <c r="AH196" s="462"/>
      <c r="AI196" s="291"/>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row>
    <row r="197" spans="1:505" s="6" customFormat="1" ht="41.45" customHeight="1">
      <c r="A197" s="91" t="s">
        <v>439</v>
      </c>
      <c r="B197" s="86" t="str">
        <f>VLOOKUP(A197,'[3]Matriz de Aquisições'!D:E,2,FALSE)</f>
        <v>Capacitação e disseminação da cultura de custos, visando instrumentalizar servidores públicos para a utilização intensiva de dados de custos no suporte à decisão</v>
      </c>
      <c r="C197" s="260"/>
      <c r="D197" s="270">
        <f>VLOOKUP($A197,'Matriz de Aquisições'!$D:$M,9,FALSE)</f>
        <v>44318</v>
      </c>
      <c r="E197" s="271">
        <f>VLOOKUP($A197,'Matriz de Aquisições'!$D:$M,10,FALSE)</f>
        <v>0</v>
      </c>
      <c r="F197" s="327">
        <f>VLOOKUP($A197,'Matriz de Aquisições'!$D:$G,4,FALSE)*VLOOKUP('PEP Av. Fin.'!$A197,'Matriz de Aquisições'!$D:$H,5,FALSE)</f>
        <v>5228.57</v>
      </c>
      <c r="G197" s="667">
        <f>VLOOKUP($A197,'Matriz de Aquisições'!$D:$G,4,FALSE)*VLOOKUP('PEP Av. Fin.'!$A197,'Matriz de Aquisições'!$D:$I,6,FALSE)</f>
        <v>0</v>
      </c>
      <c r="H197" s="328">
        <f t="shared" si="571"/>
        <v>5228.57</v>
      </c>
      <c r="I197" s="87">
        <f t="shared" si="572"/>
        <v>0</v>
      </c>
      <c r="J197" s="668">
        <f t="shared" si="573"/>
        <v>0</v>
      </c>
      <c r="K197" s="669">
        <f t="shared" si="574"/>
        <v>0</v>
      </c>
      <c r="L197" s="309">
        <v>0</v>
      </c>
      <c r="M197" s="342">
        <f t="shared" si="575"/>
        <v>0</v>
      </c>
      <c r="N197" s="670">
        <f t="shared" si="576"/>
        <v>0</v>
      </c>
      <c r="O197" s="343">
        <f t="shared" si="577"/>
        <v>0</v>
      </c>
      <c r="P197" s="675">
        <v>0</v>
      </c>
      <c r="Q197" s="342">
        <f t="shared" si="578"/>
        <v>0</v>
      </c>
      <c r="R197" s="670">
        <f t="shared" si="579"/>
        <v>0</v>
      </c>
      <c r="S197" s="343">
        <f t="shared" si="580"/>
        <v>0</v>
      </c>
      <c r="T197" s="309">
        <v>0</v>
      </c>
      <c r="U197" s="342">
        <f t="shared" si="581"/>
        <v>2614.2849999999999</v>
      </c>
      <c r="V197" s="670">
        <f t="shared" si="582"/>
        <v>0</v>
      </c>
      <c r="W197" s="343">
        <f t="shared" si="583"/>
        <v>2614.2849999999999</v>
      </c>
      <c r="X197" s="309">
        <v>0.5</v>
      </c>
      <c r="Y197" s="342">
        <f t="shared" si="584"/>
        <v>2614.2849999999999</v>
      </c>
      <c r="Z197" s="670">
        <f t="shared" si="585"/>
        <v>0</v>
      </c>
      <c r="AA197" s="343">
        <f t="shared" si="586"/>
        <v>2614.2849999999999</v>
      </c>
      <c r="AB197" s="309">
        <v>0.5</v>
      </c>
      <c r="AC197" s="462">
        <f t="shared" si="212"/>
        <v>5228.57</v>
      </c>
      <c r="AD197" s="462">
        <f t="shared" si="212"/>
        <v>0</v>
      </c>
      <c r="AE197" s="462">
        <f t="shared" si="212"/>
        <v>5228.57</v>
      </c>
      <c r="AF197" s="463" t="str">
        <f t="shared" ref="AF197:AF211" si="587">IF(AE197=H197,"OK","Checar")</f>
        <v>OK</v>
      </c>
      <c r="AG197" s="464">
        <f t="shared" si="213"/>
        <v>1</v>
      </c>
      <c r="AH197" s="462"/>
      <c r="AI197" s="291"/>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row>
    <row r="198" spans="1:505" s="6" customFormat="1" ht="41.45" customHeight="1">
      <c r="A198" s="91" t="s">
        <v>440</v>
      </c>
      <c r="B198" s="86" t="str">
        <f>VLOOKUP(A198,'[3]Matriz de Aquisições'!D:E,2,FALSE)</f>
        <v>Curso para utilização de ferramenta para visualização de dados</v>
      </c>
      <c r="C198" s="260"/>
      <c r="D198" s="270">
        <f>VLOOKUP($A198,'Matriz de Aquisições'!$D:$M,9,FALSE)</f>
        <v>44318</v>
      </c>
      <c r="E198" s="271">
        <f>VLOOKUP($A198,'Matriz de Aquisições'!$D:$M,10,FALSE)</f>
        <v>0</v>
      </c>
      <c r="F198" s="327">
        <f>VLOOKUP($A198,'Matriz de Aquisições'!$D:$G,4,FALSE)*VLOOKUP('PEP Av. Fin.'!$A198,'Matriz de Aquisições'!$D:$H,5,FALSE)</f>
        <v>8571.43</v>
      </c>
      <c r="G198" s="667">
        <f>VLOOKUP($A198,'Matriz de Aquisições'!$D:$G,4,FALSE)*VLOOKUP('PEP Av. Fin.'!$A198,'Matriz de Aquisições'!$D:$I,6,FALSE)</f>
        <v>0</v>
      </c>
      <c r="H198" s="328">
        <f t="shared" si="571"/>
        <v>8571.43</v>
      </c>
      <c r="I198" s="87">
        <f t="shared" si="572"/>
        <v>0</v>
      </c>
      <c r="J198" s="668">
        <f t="shared" si="573"/>
        <v>0</v>
      </c>
      <c r="K198" s="669">
        <f t="shared" si="574"/>
        <v>0</v>
      </c>
      <c r="L198" s="309">
        <v>0</v>
      </c>
      <c r="M198" s="342">
        <f t="shared" si="575"/>
        <v>0</v>
      </c>
      <c r="N198" s="670">
        <f t="shared" si="576"/>
        <v>0</v>
      </c>
      <c r="O198" s="343">
        <f t="shared" si="577"/>
        <v>0</v>
      </c>
      <c r="P198" s="675"/>
      <c r="Q198" s="342">
        <f t="shared" si="578"/>
        <v>0</v>
      </c>
      <c r="R198" s="670">
        <f t="shared" si="579"/>
        <v>0</v>
      </c>
      <c r="S198" s="343">
        <f t="shared" si="580"/>
        <v>0</v>
      </c>
      <c r="T198" s="309"/>
      <c r="U198" s="342">
        <f t="shared" si="581"/>
        <v>4285.7150000000001</v>
      </c>
      <c r="V198" s="670">
        <f t="shared" si="582"/>
        <v>0</v>
      </c>
      <c r="W198" s="343">
        <f t="shared" si="583"/>
        <v>4285.7150000000001</v>
      </c>
      <c r="X198" s="309">
        <v>0.5</v>
      </c>
      <c r="Y198" s="342">
        <f t="shared" si="584"/>
        <v>4285.7150000000001</v>
      </c>
      <c r="Z198" s="670">
        <f t="shared" si="585"/>
        <v>0</v>
      </c>
      <c r="AA198" s="343">
        <f t="shared" si="586"/>
        <v>4285.7150000000001</v>
      </c>
      <c r="AB198" s="309">
        <v>0.5</v>
      </c>
      <c r="AC198" s="462">
        <f t="shared" si="212"/>
        <v>8571.43</v>
      </c>
      <c r="AD198" s="462">
        <f t="shared" si="212"/>
        <v>0</v>
      </c>
      <c r="AE198" s="462">
        <f t="shared" si="212"/>
        <v>8571.43</v>
      </c>
      <c r="AF198" s="463" t="str">
        <f t="shared" si="587"/>
        <v>OK</v>
      </c>
      <c r="AG198" s="464">
        <f t="shared" si="213"/>
        <v>1</v>
      </c>
      <c r="AH198" s="462"/>
      <c r="AI198" s="291"/>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row>
    <row r="199" spans="1:505" s="6" customFormat="1" ht="41.45" customHeight="1" collapsed="1">
      <c r="A199" s="89" t="str">
        <f t="shared" ref="A199" si="588">LEFT(B199,5)</f>
        <v>3.5.2</v>
      </c>
      <c r="B199" s="82" t="str">
        <f>'[3]Avanço físico'!A103</f>
        <v xml:space="preserve">3.5.2 Desenvolvimento de Sistema integrado de coleta de informação e apropriação nas unidades a partir de interfaces com os diversos sistemas de gestão pública do Estado. </v>
      </c>
      <c r="C199" s="257"/>
      <c r="D199" s="268">
        <f>MIN(D200:D200)</f>
        <v>43707</v>
      </c>
      <c r="E199" s="269">
        <f>MAX(E200:E200)</f>
        <v>0</v>
      </c>
      <c r="F199" s="326">
        <f t="shared" ref="F199:K199" si="589">SUM(F200:F200)</f>
        <v>459239.74442126806</v>
      </c>
      <c r="G199" s="664">
        <f t="shared" si="589"/>
        <v>397903.11557873187</v>
      </c>
      <c r="H199" s="665">
        <f t="shared" si="589"/>
        <v>857142.85999999987</v>
      </c>
      <c r="I199" s="326">
        <f t="shared" si="589"/>
        <v>91847.948884253623</v>
      </c>
      <c r="J199" s="664">
        <f t="shared" si="589"/>
        <v>79580.623115746377</v>
      </c>
      <c r="K199" s="665">
        <f t="shared" si="589"/>
        <v>171428.57199999999</v>
      </c>
      <c r="L199" s="307">
        <f t="shared" si="318"/>
        <v>0.2</v>
      </c>
      <c r="M199" s="341">
        <f>SUM(M200:M200)</f>
        <v>137771.92332638041</v>
      </c>
      <c r="N199" s="683">
        <f>SUM(N200:N200)</f>
        <v>119370.93467361956</v>
      </c>
      <c r="O199" s="684">
        <f>SUM(O200:O200)</f>
        <v>257142.85799999995</v>
      </c>
      <c r="P199" s="666">
        <f>O199/$H199</f>
        <v>0.3</v>
      </c>
      <c r="Q199" s="341">
        <f>SUM(Q200:Q200)</f>
        <v>229619.87221063403</v>
      </c>
      <c r="R199" s="683">
        <f>SUM(R200:R200)</f>
        <v>198951.55778936594</v>
      </c>
      <c r="S199" s="684">
        <f>SUM(S200:S200)</f>
        <v>428571.42999999993</v>
      </c>
      <c r="T199" s="307">
        <f>S199/$H199</f>
        <v>0.5</v>
      </c>
      <c r="U199" s="341">
        <f>SUM(U200:U200)</f>
        <v>0</v>
      </c>
      <c r="V199" s="683">
        <f>SUM(V200:V200)</f>
        <v>0</v>
      </c>
      <c r="W199" s="684">
        <f>SUM(W200:W200)</f>
        <v>0</v>
      </c>
      <c r="X199" s="307">
        <f>W199/$H199</f>
        <v>0</v>
      </c>
      <c r="Y199" s="341">
        <f>SUM(Y200:Y200)</f>
        <v>0</v>
      </c>
      <c r="Z199" s="683">
        <f>SUM(Z200:Z200)</f>
        <v>0</v>
      </c>
      <c r="AA199" s="684">
        <f>SUM(AA200:AA200)</f>
        <v>0</v>
      </c>
      <c r="AB199" s="307">
        <f>AA199/$H199</f>
        <v>0</v>
      </c>
      <c r="AC199" s="462">
        <f t="shared" si="212"/>
        <v>459239.74442126806</v>
      </c>
      <c r="AD199" s="462">
        <f t="shared" si="212"/>
        <v>397903.11557873187</v>
      </c>
      <c r="AE199" s="462">
        <f t="shared" si="212"/>
        <v>857142.85999999987</v>
      </c>
      <c r="AF199" s="463" t="str">
        <f t="shared" si="587"/>
        <v>OK</v>
      </c>
      <c r="AG199" s="464">
        <f t="shared" si="213"/>
        <v>1</v>
      </c>
      <c r="AH199" s="462"/>
      <c r="AI199" s="291"/>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row>
    <row r="200" spans="1:505" s="6" customFormat="1" ht="41.45" customHeight="1">
      <c r="A200" s="91" t="s">
        <v>441</v>
      </c>
      <c r="B200" s="86" t="str">
        <f>VLOOKUP(A200,'[3]Matriz de Aquisições'!D:E,2,FALSE)</f>
        <v>Desenvolvimento de um sistema de custos, com a integração de dados oriundos de diversos sistemas, garantindo-se rastreabilidade, comparabilidade e confiabilidade (BI)</v>
      </c>
      <c r="C200" s="260"/>
      <c r="D200" s="270">
        <f>VLOOKUP($A200,'Matriz de Aquisições'!$D:$M,9,FALSE)</f>
        <v>43707</v>
      </c>
      <c r="E200" s="271">
        <f>VLOOKUP($A200,'Matriz de Aquisições'!$D:$M,10,FALSE)</f>
        <v>0</v>
      </c>
      <c r="F200" s="327">
        <f>VLOOKUP($A200,'Matriz de Aquisições'!$D:$G,4,FALSE)*VLOOKUP('PEP Av. Fin.'!$A200,'Matriz de Aquisições'!$D:$H,5,FALSE)</f>
        <v>459239.74442126806</v>
      </c>
      <c r="G200" s="667">
        <f>VLOOKUP($A200,'Matriz de Aquisições'!$D:$G,4,FALSE)*VLOOKUP('PEP Av. Fin.'!$A200,'Matriz de Aquisições'!$D:$I,6,FALSE)</f>
        <v>397903.11557873187</v>
      </c>
      <c r="H200" s="328">
        <f t="shared" ref="H200" si="590">F200+G200</f>
        <v>857142.85999999987</v>
      </c>
      <c r="I200" s="87">
        <f>F200*L200</f>
        <v>91847.948884253623</v>
      </c>
      <c r="J200" s="668">
        <f>G200*L200</f>
        <v>79580.623115746377</v>
      </c>
      <c r="K200" s="669">
        <f>I200+J200</f>
        <v>171428.57199999999</v>
      </c>
      <c r="L200" s="309">
        <v>0.2</v>
      </c>
      <c r="M200" s="342">
        <f t="shared" ref="M200" si="591">$F200*P200</f>
        <v>137771.92332638041</v>
      </c>
      <c r="N200" s="670">
        <f t="shared" ref="N200" si="592">$G200*P200</f>
        <v>119370.93467361956</v>
      </c>
      <c r="O200" s="343">
        <f t="shared" ref="O200" si="593">M200+N200</f>
        <v>257142.85799999995</v>
      </c>
      <c r="P200" s="675">
        <v>0.3</v>
      </c>
      <c r="Q200" s="342">
        <f t="shared" ref="Q200" si="594">$F200*T200</f>
        <v>229619.87221063403</v>
      </c>
      <c r="R200" s="670">
        <f t="shared" ref="R200" si="595">$G200*T200</f>
        <v>198951.55778936594</v>
      </c>
      <c r="S200" s="343">
        <f t="shared" ref="S200" si="596">Q200+R200</f>
        <v>428571.42999999993</v>
      </c>
      <c r="T200" s="309">
        <v>0.5</v>
      </c>
      <c r="U200" s="342">
        <f t="shared" ref="U200" si="597">$F200*X200</f>
        <v>0</v>
      </c>
      <c r="V200" s="670">
        <f t="shared" ref="V200" si="598">$G200*X200</f>
        <v>0</v>
      </c>
      <c r="W200" s="343">
        <f t="shared" ref="W200" si="599">U200+V200</f>
        <v>0</v>
      </c>
      <c r="X200" s="309">
        <v>0</v>
      </c>
      <c r="Y200" s="342">
        <f t="shared" ref="Y200" si="600">$F200*AB200</f>
        <v>0</v>
      </c>
      <c r="Z200" s="670">
        <f t="shared" ref="Z200" si="601">$G200*AB200</f>
        <v>0</v>
      </c>
      <c r="AA200" s="343">
        <f t="shared" ref="AA200" si="602">Y200+Z200</f>
        <v>0</v>
      </c>
      <c r="AB200" s="309"/>
      <c r="AC200" s="462">
        <f t="shared" si="212"/>
        <v>459239.74442126806</v>
      </c>
      <c r="AD200" s="462">
        <f t="shared" si="212"/>
        <v>397903.11557873187</v>
      </c>
      <c r="AE200" s="462">
        <f t="shared" si="212"/>
        <v>857142.85999999987</v>
      </c>
      <c r="AF200" s="463" t="str">
        <f t="shared" si="587"/>
        <v>OK</v>
      </c>
      <c r="AG200" s="464">
        <f t="shared" si="213"/>
        <v>1</v>
      </c>
      <c r="AH200" s="462"/>
      <c r="AI200" s="291"/>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row>
    <row r="201" spans="1:505" s="33" customFormat="1" ht="41.45" customHeight="1" thickBot="1">
      <c r="A201" s="98">
        <v>4</v>
      </c>
      <c r="B201" s="95" t="s">
        <v>442</v>
      </c>
      <c r="C201" s="263"/>
      <c r="D201" s="276">
        <f>MIN(D202,D210,D208)</f>
        <v>90</v>
      </c>
      <c r="E201" s="277">
        <f>MAX(E202,E210,E208)</f>
        <v>0</v>
      </c>
      <c r="F201" s="333">
        <f>F202+F210</f>
        <v>990479.86</v>
      </c>
      <c r="G201" s="688">
        <f t="shared" ref="G201:H201" si="603">G202+G210</f>
        <v>0</v>
      </c>
      <c r="H201" s="689">
        <f t="shared" si="603"/>
        <v>990479.86</v>
      </c>
      <c r="I201" s="333">
        <f>I202+I210</f>
        <v>25714.286</v>
      </c>
      <c r="J201" s="688">
        <f t="shared" ref="J201:K201" si="604">J202+J210</f>
        <v>0</v>
      </c>
      <c r="K201" s="689">
        <f t="shared" si="604"/>
        <v>25714.286</v>
      </c>
      <c r="L201" s="312">
        <f t="shared" ref="L201:L203" si="605">K201/$H201</f>
        <v>2.5961442567847871E-2</v>
      </c>
      <c r="M201" s="333">
        <f>M202+M210</f>
        <v>25714.286</v>
      </c>
      <c r="N201" s="688">
        <f t="shared" ref="N201:O201" si="606">N202+N210</f>
        <v>0</v>
      </c>
      <c r="O201" s="689">
        <f t="shared" si="606"/>
        <v>25714.286</v>
      </c>
      <c r="P201" s="690">
        <f t="shared" ref="P201:P203" si="607">O201/$H201</f>
        <v>2.5961442567847871E-2</v>
      </c>
      <c r="Q201" s="333">
        <f>Q202+Q210</f>
        <v>25714.286</v>
      </c>
      <c r="R201" s="688">
        <f t="shared" ref="R201:S201" si="608">R202+R210</f>
        <v>0</v>
      </c>
      <c r="S201" s="689">
        <f t="shared" si="608"/>
        <v>25714.286</v>
      </c>
      <c r="T201" s="320">
        <f t="shared" ref="T201:T202" si="609">S201/$H201</f>
        <v>2.5961442567847871E-2</v>
      </c>
      <c r="U201" s="333">
        <f>U202+U210</f>
        <v>64285.714999999997</v>
      </c>
      <c r="V201" s="688">
        <f t="shared" ref="V201:W201" si="610">V202+V210</f>
        <v>0</v>
      </c>
      <c r="W201" s="689">
        <f t="shared" si="610"/>
        <v>64285.714999999997</v>
      </c>
      <c r="X201" s="312">
        <f t="shared" ref="X201:X203" si="611">W201/$H201</f>
        <v>6.4903606419619675E-2</v>
      </c>
      <c r="Y201" s="333">
        <f>Y202+Y210</f>
        <v>849051.28700000001</v>
      </c>
      <c r="Z201" s="688">
        <f t="shared" ref="Z201:AA201" si="612">Z202+Z210</f>
        <v>0</v>
      </c>
      <c r="AA201" s="689">
        <f t="shared" si="612"/>
        <v>849051.28700000001</v>
      </c>
      <c r="AB201" s="312">
        <f t="shared" ref="AB201:AB203" si="613">AA201/$H201</f>
        <v>0.85721206587683674</v>
      </c>
      <c r="AC201" s="462">
        <f t="shared" si="212"/>
        <v>990479.86</v>
      </c>
      <c r="AD201" s="462">
        <f t="shared" si="212"/>
        <v>0</v>
      </c>
      <c r="AE201" s="462">
        <f t="shared" si="212"/>
        <v>990479.86</v>
      </c>
      <c r="AF201" s="463" t="str">
        <f t="shared" si="587"/>
        <v>OK</v>
      </c>
      <c r="AG201" s="464">
        <f t="shared" si="213"/>
        <v>0.99999999999999989</v>
      </c>
      <c r="AH201" s="462"/>
      <c r="AI201" s="293"/>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c r="JZ201" s="32"/>
      <c r="KA201" s="32"/>
      <c r="KB201" s="32"/>
      <c r="KC201" s="32"/>
      <c r="KD201" s="32"/>
      <c r="KE201" s="32"/>
      <c r="KF201" s="32"/>
      <c r="KG201" s="32"/>
      <c r="KH201" s="32"/>
      <c r="KI201" s="32"/>
      <c r="KJ201" s="32"/>
      <c r="KK201" s="32"/>
      <c r="KL201" s="32"/>
      <c r="KM201" s="32"/>
      <c r="KN201" s="32"/>
      <c r="KO201" s="32"/>
      <c r="KP201" s="32"/>
      <c r="KQ201" s="32"/>
      <c r="KR201" s="32"/>
      <c r="KS201" s="32"/>
      <c r="KT201" s="32"/>
      <c r="KU201" s="32"/>
      <c r="KV201" s="32"/>
      <c r="KW201" s="32"/>
      <c r="KX201" s="32"/>
      <c r="KY201" s="32"/>
      <c r="KZ201" s="32"/>
      <c r="LA201" s="32"/>
      <c r="LB201" s="32"/>
      <c r="LC201" s="32"/>
      <c r="LD201" s="32"/>
      <c r="LE201" s="32"/>
      <c r="LF201" s="32"/>
      <c r="LG201" s="32"/>
      <c r="LH201" s="32"/>
      <c r="LI201" s="32"/>
      <c r="LJ201" s="32"/>
      <c r="LK201" s="32"/>
      <c r="LL201" s="32"/>
      <c r="LM201" s="32"/>
      <c r="LN201" s="32"/>
      <c r="LO201" s="32"/>
      <c r="LP201" s="32"/>
      <c r="LQ201" s="32"/>
      <c r="LR201" s="32"/>
      <c r="LS201" s="32"/>
      <c r="LT201" s="32"/>
      <c r="LU201" s="32"/>
      <c r="LV201" s="32"/>
      <c r="LW201" s="32"/>
      <c r="LX201" s="32"/>
      <c r="LY201" s="32"/>
      <c r="LZ201" s="32"/>
      <c r="MA201" s="32"/>
      <c r="MB201" s="32"/>
      <c r="MC201" s="32"/>
      <c r="MD201" s="32"/>
      <c r="ME201" s="32"/>
      <c r="MF201" s="32"/>
      <c r="MG201" s="32"/>
      <c r="MH201" s="32"/>
      <c r="MI201" s="32"/>
      <c r="MJ201" s="32"/>
      <c r="MK201" s="32"/>
      <c r="ML201" s="32"/>
      <c r="MM201" s="32"/>
      <c r="MN201" s="32"/>
      <c r="MO201" s="32"/>
      <c r="MP201" s="32"/>
      <c r="MQ201" s="32"/>
      <c r="MR201" s="32"/>
      <c r="MS201" s="32"/>
      <c r="MT201" s="32"/>
      <c r="MU201" s="32"/>
      <c r="MV201" s="32"/>
      <c r="MW201" s="32"/>
      <c r="MX201" s="32"/>
      <c r="MY201" s="32"/>
      <c r="MZ201" s="32"/>
      <c r="NA201" s="32"/>
      <c r="NB201" s="32"/>
      <c r="NC201" s="32"/>
      <c r="ND201" s="32"/>
      <c r="NE201" s="32"/>
      <c r="NF201" s="32"/>
      <c r="NG201" s="32"/>
      <c r="NH201" s="32"/>
      <c r="NI201" s="32"/>
      <c r="NJ201" s="32"/>
      <c r="NK201" s="32"/>
      <c r="NL201" s="32"/>
      <c r="NM201" s="32"/>
      <c r="NN201" s="32"/>
      <c r="NO201" s="32"/>
      <c r="NP201" s="32"/>
      <c r="NQ201" s="32"/>
      <c r="NR201" s="32"/>
      <c r="NS201" s="32"/>
      <c r="NT201" s="32"/>
      <c r="NU201" s="32"/>
      <c r="NV201" s="32"/>
      <c r="NW201" s="32"/>
      <c r="NX201" s="32"/>
      <c r="NY201" s="32"/>
      <c r="NZ201" s="32"/>
      <c r="OA201" s="32"/>
      <c r="OB201" s="32"/>
      <c r="OC201" s="32"/>
      <c r="OD201" s="32"/>
      <c r="OE201" s="32"/>
      <c r="OF201" s="32"/>
      <c r="OG201" s="32"/>
      <c r="OH201" s="32"/>
      <c r="OI201" s="32"/>
      <c r="OJ201" s="32"/>
      <c r="OK201" s="32"/>
      <c r="OL201" s="32"/>
      <c r="OM201" s="32"/>
      <c r="ON201" s="32"/>
      <c r="OO201" s="32"/>
      <c r="OP201" s="32"/>
      <c r="OQ201" s="32"/>
      <c r="OR201" s="32"/>
      <c r="OS201" s="32"/>
      <c r="OT201" s="32"/>
      <c r="OU201" s="32"/>
      <c r="OV201" s="32"/>
      <c r="OW201" s="32"/>
      <c r="OX201" s="32"/>
      <c r="OY201" s="32"/>
      <c r="OZ201" s="32"/>
      <c r="PA201" s="32"/>
      <c r="PB201" s="32"/>
      <c r="PC201" s="32"/>
      <c r="PD201" s="32"/>
      <c r="PE201" s="32"/>
      <c r="PF201" s="32"/>
      <c r="PG201" s="32"/>
      <c r="PH201" s="32"/>
      <c r="PI201" s="32"/>
      <c r="PJ201" s="32"/>
      <c r="PK201" s="32"/>
      <c r="PL201" s="32"/>
      <c r="PM201" s="32"/>
      <c r="PN201" s="32"/>
      <c r="PO201" s="32"/>
      <c r="PP201" s="32"/>
      <c r="PQ201" s="32"/>
      <c r="PR201" s="32"/>
      <c r="PS201" s="32"/>
      <c r="PT201" s="32"/>
      <c r="PU201" s="32"/>
      <c r="PV201" s="32"/>
      <c r="PW201" s="32"/>
      <c r="PX201" s="32"/>
      <c r="PY201" s="32"/>
      <c r="PZ201" s="32"/>
      <c r="QA201" s="32"/>
      <c r="QB201" s="32"/>
      <c r="QC201" s="32"/>
      <c r="QD201" s="32"/>
      <c r="QE201" s="32"/>
      <c r="QF201" s="32"/>
      <c r="QG201" s="32"/>
      <c r="QH201" s="32"/>
      <c r="QI201" s="32"/>
      <c r="QJ201" s="32"/>
      <c r="QK201" s="32"/>
      <c r="QL201" s="32"/>
      <c r="QM201" s="32"/>
      <c r="QN201" s="32"/>
      <c r="QO201" s="32"/>
      <c r="QP201" s="32"/>
      <c r="QQ201" s="32"/>
      <c r="QR201" s="32"/>
      <c r="QS201" s="32"/>
      <c r="QT201" s="32"/>
      <c r="QU201" s="32"/>
      <c r="QV201" s="32"/>
      <c r="QW201" s="32"/>
      <c r="QX201" s="32"/>
      <c r="QY201" s="32"/>
      <c r="QZ201" s="32"/>
      <c r="RA201" s="32"/>
      <c r="RB201" s="32"/>
      <c r="RC201" s="32"/>
      <c r="RD201" s="32"/>
      <c r="RE201" s="32"/>
      <c r="RF201" s="32"/>
      <c r="RG201" s="32"/>
      <c r="RH201" s="32"/>
      <c r="RI201" s="32"/>
      <c r="RJ201" s="32"/>
      <c r="RK201" s="32"/>
      <c r="RL201" s="32"/>
      <c r="RM201" s="32"/>
      <c r="RN201" s="32"/>
      <c r="RO201" s="32"/>
      <c r="RP201" s="32"/>
      <c r="RQ201" s="32"/>
      <c r="RR201" s="32"/>
      <c r="RS201" s="32"/>
      <c r="RT201" s="32"/>
      <c r="RU201" s="32"/>
      <c r="RV201" s="32"/>
      <c r="RW201" s="32"/>
      <c r="RX201" s="32"/>
      <c r="RY201" s="32"/>
      <c r="RZ201" s="32"/>
      <c r="SA201" s="32"/>
      <c r="SB201" s="32"/>
      <c r="SC201" s="32"/>
      <c r="SD201" s="32"/>
      <c r="SE201" s="32"/>
      <c r="SF201" s="32"/>
      <c r="SG201" s="32"/>
      <c r="SH201" s="32"/>
      <c r="SI201" s="32"/>
      <c r="SJ201" s="32"/>
      <c r="SK201" s="32"/>
    </row>
    <row r="202" spans="1:505" s="6" customFormat="1" ht="41.45" customHeight="1">
      <c r="A202" s="88" t="str">
        <f t="shared" ref="A202:A210" si="614">LEFT(B202,3)</f>
        <v>4.1</v>
      </c>
      <c r="B202" s="84" t="s">
        <v>443</v>
      </c>
      <c r="C202" s="259"/>
      <c r="D202" s="266">
        <f t="shared" ref="D202:E202" si="615">D203</f>
        <v>90</v>
      </c>
      <c r="E202" s="267">
        <f t="shared" si="615"/>
        <v>0</v>
      </c>
      <c r="F202" s="330">
        <f>F203+F208</f>
        <v>257142.86</v>
      </c>
      <c r="G202" s="661">
        <f>G203+G208</f>
        <v>0</v>
      </c>
      <c r="H202" s="662">
        <f>F202+G202</f>
        <v>257142.86</v>
      </c>
      <c r="I202" s="330">
        <f>I203+I208</f>
        <v>25714.286</v>
      </c>
      <c r="J202" s="661">
        <f>J203+J208</f>
        <v>0</v>
      </c>
      <c r="K202" s="662">
        <f>I202+J202</f>
        <v>25714.286</v>
      </c>
      <c r="L202" s="306">
        <f t="shared" si="605"/>
        <v>0.1</v>
      </c>
      <c r="M202" s="345">
        <f>M203+M208</f>
        <v>25714.286</v>
      </c>
      <c r="N202" s="681">
        <f>N203+N208</f>
        <v>0</v>
      </c>
      <c r="O202" s="682">
        <f>M202+N202</f>
        <v>25714.286</v>
      </c>
      <c r="P202" s="663">
        <f t="shared" si="607"/>
        <v>0.1</v>
      </c>
      <c r="Q202" s="345">
        <f>Q203+Q208</f>
        <v>25714.286</v>
      </c>
      <c r="R202" s="681">
        <f>R203+R208</f>
        <v>0</v>
      </c>
      <c r="S202" s="682">
        <f>Q202+R202</f>
        <v>25714.286</v>
      </c>
      <c r="T202" s="319">
        <f t="shared" si="609"/>
        <v>0.1</v>
      </c>
      <c r="U202" s="345">
        <f>U203+U208</f>
        <v>64285.714999999997</v>
      </c>
      <c r="V202" s="681">
        <f>V203+V208</f>
        <v>0</v>
      </c>
      <c r="W202" s="682">
        <f>U202+V202</f>
        <v>64285.714999999997</v>
      </c>
      <c r="X202" s="306">
        <f t="shared" si="611"/>
        <v>0.25</v>
      </c>
      <c r="Y202" s="345">
        <f>Y203+Y208</f>
        <v>115714.28699999998</v>
      </c>
      <c r="Z202" s="681">
        <f>Z203+Z208</f>
        <v>0</v>
      </c>
      <c r="AA202" s="682">
        <f>Y202+Z202</f>
        <v>115714.28699999998</v>
      </c>
      <c r="AB202" s="306">
        <f t="shared" si="613"/>
        <v>0.44999999999999996</v>
      </c>
      <c r="AC202" s="462">
        <f t="shared" si="212"/>
        <v>257142.86</v>
      </c>
      <c r="AD202" s="462">
        <f t="shared" si="212"/>
        <v>0</v>
      </c>
      <c r="AE202" s="462">
        <f t="shared" si="212"/>
        <v>257142.86</v>
      </c>
      <c r="AF202" s="463" t="str">
        <f t="shared" si="587"/>
        <v>OK</v>
      </c>
      <c r="AG202" s="464">
        <f t="shared" si="213"/>
        <v>0.99999999999999989</v>
      </c>
      <c r="AH202" s="462"/>
      <c r="AI202" s="291"/>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row>
    <row r="203" spans="1:505" s="6" customFormat="1" ht="41.45" customHeight="1" collapsed="1">
      <c r="A203" s="89" t="str">
        <f>LEFT(B203,5)</f>
        <v>4.1.1</v>
      </c>
      <c r="B203" s="82" t="s">
        <v>444</v>
      </c>
      <c r="C203" s="257"/>
      <c r="D203" s="268">
        <f>MIN(D204:D207)</f>
        <v>90</v>
      </c>
      <c r="E203" s="269">
        <f>MAX(E204:E206)</f>
        <v>0</v>
      </c>
      <c r="F203" s="326">
        <f>SUM(F204:F207)</f>
        <v>128571.43</v>
      </c>
      <c r="G203" s="664">
        <f>SUM(G204:G207)</f>
        <v>0</v>
      </c>
      <c r="H203" s="665">
        <f>F203+G203</f>
        <v>128571.43</v>
      </c>
      <c r="I203" s="326">
        <f>SUM(I204:I207)</f>
        <v>25714.286</v>
      </c>
      <c r="J203" s="664">
        <f>SUM(J204:J207)</f>
        <v>0</v>
      </c>
      <c r="K203" s="665">
        <f>I203+J203</f>
        <v>25714.286</v>
      </c>
      <c r="L203" s="307">
        <f t="shared" si="605"/>
        <v>0.2</v>
      </c>
      <c r="M203" s="341">
        <f>SUM(M204:M207)</f>
        <v>25714.286</v>
      </c>
      <c r="N203" s="683">
        <f>SUM(N204:N207)</f>
        <v>0</v>
      </c>
      <c r="O203" s="684">
        <f>M203+N203</f>
        <v>25714.286</v>
      </c>
      <c r="P203" s="666">
        <f t="shared" si="607"/>
        <v>0.2</v>
      </c>
      <c r="Q203" s="341">
        <f>SUM(Q204:Q207)</f>
        <v>25714.286</v>
      </c>
      <c r="R203" s="683">
        <f>SUM(R204:R207)</f>
        <v>0</v>
      </c>
      <c r="S203" s="684">
        <f>Q203+R203</f>
        <v>25714.286</v>
      </c>
      <c r="T203" s="307">
        <f>S203/$H203</f>
        <v>0.2</v>
      </c>
      <c r="U203" s="341">
        <f>SUM(U204:U207)</f>
        <v>25714.286</v>
      </c>
      <c r="V203" s="683">
        <f>SUM(V204:V207)</f>
        <v>0</v>
      </c>
      <c r="W203" s="684">
        <f>U203+V203</f>
        <v>25714.286</v>
      </c>
      <c r="X203" s="307">
        <f t="shared" si="611"/>
        <v>0.2</v>
      </c>
      <c r="Y203" s="341">
        <f>SUM(Y204:Y207)</f>
        <v>25714.286</v>
      </c>
      <c r="Z203" s="683">
        <f>SUM(Z204:Z207)</f>
        <v>0</v>
      </c>
      <c r="AA203" s="684">
        <f>Y203+Z203</f>
        <v>25714.286</v>
      </c>
      <c r="AB203" s="307">
        <f t="shared" si="613"/>
        <v>0.2</v>
      </c>
      <c r="AC203" s="462">
        <f t="shared" si="212"/>
        <v>128571.43</v>
      </c>
      <c r="AD203" s="462">
        <f t="shared" si="212"/>
        <v>0</v>
      </c>
      <c r="AE203" s="462">
        <f t="shared" si="212"/>
        <v>128571.43</v>
      </c>
      <c r="AF203" s="463" t="str">
        <f t="shared" si="587"/>
        <v>OK</v>
      </c>
      <c r="AG203" s="464">
        <f t="shared" si="213"/>
        <v>1</v>
      </c>
      <c r="AH203" s="462"/>
      <c r="AI203" s="291"/>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row>
    <row r="204" spans="1:505" s="6" customFormat="1" ht="41.45" customHeight="1">
      <c r="A204" s="91" t="s">
        <v>445</v>
      </c>
      <c r="B204" s="86" t="str">
        <f>VLOOKUP(A204,'[3]Matriz de Aquisições'!D:E,2,FALSE)</f>
        <v>(A1B) Elaboração e revisão de editais e termos de referência para as contratações e aquisições</v>
      </c>
      <c r="C204" s="260"/>
      <c r="D204" s="270">
        <f>VLOOKUP($A204,'Matriz de Aquisições'!$D:$M,9,FALSE)</f>
        <v>43587</v>
      </c>
      <c r="E204" s="271">
        <f>VLOOKUP($A204,'Matriz de Aquisições'!$D:$M,10,FALSE)</f>
        <v>0</v>
      </c>
      <c r="F204" s="327">
        <f>VLOOKUP($A204,'Matriz de Aquisições'!$D:$G,4,FALSE)*VLOOKUP('PEP Av. Fin.'!$A204,'Matriz de Aquisições'!$D:$H,5,FALSE)</f>
        <v>71428.570000000007</v>
      </c>
      <c r="G204" s="667">
        <f>VLOOKUP($A204,'Matriz de Aquisições'!$D:$G,4,FALSE)*VLOOKUP('PEP Av. Fin.'!$A204,'Matriz de Aquisições'!$D:$I,6,FALSE)</f>
        <v>0</v>
      </c>
      <c r="H204" s="328">
        <f t="shared" ref="H204:H207" si="616">F204+G204</f>
        <v>71428.570000000007</v>
      </c>
      <c r="I204" s="87">
        <f>F204*L204</f>
        <v>14285.714000000002</v>
      </c>
      <c r="J204" s="668">
        <f>G204*L204</f>
        <v>0</v>
      </c>
      <c r="K204" s="669">
        <f>I204+J204</f>
        <v>14285.714000000002</v>
      </c>
      <c r="L204" s="309">
        <v>0.2</v>
      </c>
      <c r="M204" s="342">
        <f t="shared" ref="M204:M207" si="617">$F204*P204</f>
        <v>14285.714000000002</v>
      </c>
      <c r="N204" s="670">
        <f t="shared" ref="N204:N207" si="618">$G204*P204</f>
        <v>0</v>
      </c>
      <c r="O204" s="343">
        <f t="shared" ref="O204:O207" si="619">M204+N204</f>
        <v>14285.714000000002</v>
      </c>
      <c r="P204" s="675">
        <v>0.2</v>
      </c>
      <c r="Q204" s="342">
        <f t="shared" ref="Q204:Q207" si="620">$F204*T204</f>
        <v>14285.714000000002</v>
      </c>
      <c r="R204" s="670">
        <f t="shared" ref="R204:R207" si="621">$G204*T204</f>
        <v>0</v>
      </c>
      <c r="S204" s="343">
        <f t="shared" ref="S204:S207" si="622">Q204+R204</f>
        <v>14285.714000000002</v>
      </c>
      <c r="T204" s="309">
        <v>0.2</v>
      </c>
      <c r="U204" s="342">
        <f t="shared" ref="U204:U207" si="623">$F204*X204</f>
        <v>14285.714000000002</v>
      </c>
      <c r="V204" s="670">
        <f t="shared" ref="V204:V207" si="624">$G204*X204</f>
        <v>0</v>
      </c>
      <c r="W204" s="343">
        <f t="shared" ref="W204:W207" si="625">U204+V204</f>
        <v>14285.714000000002</v>
      </c>
      <c r="X204" s="309">
        <v>0.2</v>
      </c>
      <c r="Y204" s="342">
        <f t="shared" ref="Y204:Y207" si="626">$F204*AB204</f>
        <v>14285.714000000002</v>
      </c>
      <c r="Z204" s="670">
        <f t="shared" ref="Z204:Z207" si="627">$G204*AB204</f>
        <v>0</v>
      </c>
      <c r="AA204" s="343">
        <f t="shared" ref="AA204:AA207" si="628">Y204+Z204</f>
        <v>14285.714000000002</v>
      </c>
      <c r="AB204" s="309">
        <v>0.2</v>
      </c>
      <c r="AC204" s="462">
        <f t="shared" si="212"/>
        <v>71428.570000000007</v>
      </c>
      <c r="AD204" s="462">
        <f t="shared" si="212"/>
        <v>0</v>
      </c>
      <c r="AE204" s="462">
        <f t="shared" si="212"/>
        <v>71428.570000000007</v>
      </c>
      <c r="AF204" s="463" t="str">
        <f t="shared" si="587"/>
        <v>OK</v>
      </c>
      <c r="AG204" s="464">
        <f t="shared" si="213"/>
        <v>1</v>
      </c>
      <c r="AH204" s="462"/>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row>
    <row r="205" spans="1:505" s="6" customFormat="1" ht="41.45" customHeight="1">
      <c r="A205" s="91" t="s">
        <v>446</v>
      </c>
      <c r="B205" s="86" t="str">
        <f>VLOOKUP(A205,'[3]Matriz de Aquisições'!D:E,2,FALSE)</f>
        <v>(A1C) Visitas técnicas para benchmarking</v>
      </c>
      <c r="C205" s="260"/>
      <c r="D205" s="270">
        <f>VLOOKUP($A205,'Matriz de Aquisições'!$D:$M,9,FALSE)</f>
        <v>90</v>
      </c>
      <c r="E205" s="271">
        <f>VLOOKUP($A205,'Matriz de Aquisições'!$D:$M,10,FALSE)</f>
        <v>0</v>
      </c>
      <c r="F205" s="327">
        <f>VLOOKUP($A205,'Matriz de Aquisições'!$D:$G,4,FALSE)*VLOOKUP('PEP Av. Fin.'!$A205,'Matriz de Aquisições'!$D:$H,5,FALSE)</f>
        <v>5714.29</v>
      </c>
      <c r="G205" s="667">
        <f>VLOOKUP($A205,'Matriz de Aquisições'!$D:$G,4,FALSE)*VLOOKUP('PEP Av. Fin.'!$A205,'Matriz de Aquisições'!$D:$I,6,FALSE)</f>
        <v>0</v>
      </c>
      <c r="H205" s="328">
        <f t="shared" si="616"/>
        <v>5714.29</v>
      </c>
      <c r="I205" s="87">
        <f t="shared" ref="I205:I206" si="629">F205*L205</f>
        <v>1142.8579999999999</v>
      </c>
      <c r="J205" s="668">
        <f t="shared" ref="J205:J206" si="630">G205*L205</f>
        <v>0</v>
      </c>
      <c r="K205" s="669">
        <f t="shared" ref="K205:K206" si="631">I205+J205</f>
        <v>1142.8579999999999</v>
      </c>
      <c r="L205" s="309">
        <v>0.2</v>
      </c>
      <c r="M205" s="342">
        <f t="shared" si="617"/>
        <v>1142.8579999999999</v>
      </c>
      <c r="N205" s="670">
        <f t="shared" si="618"/>
        <v>0</v>
      </c>
      <c r="O205" s="343">
        <f t="shared" si="619"/>
        <v>1142.8579999999999</v>
      </c>
      <c r="P205" s="675">
        <v>0.2</v>
      </c>
      <c r="Q205" s="342">
        <f t="shared" si="620"/>
        <v>1142.8579999999999</v>
      </c>
      <c r="R205" s="670">
        <f t="shared" si="621"/>
        <v>0</v>
      </c>
      <c r="S205" s="343">
        <f t="shared" si="622"/>
        <v>1142.8579999999999</v>
      </c>
      <c r="T205" s="309">
        <v>0.2</v>
      </c>
      <c r="U205" s="342">
        <f t="shared" si="623"/>
        <v>1142.8579999999999</v>
      </c>
      <c r="V205" s="670">
        <f t="shared" si="624"/>
        <v>0</v>
      </c>
      <c r="W205" s="343">
        <f t="shared" si="625"/>
        <v>1142.8579999999999</v>
      </c>
      <c r="X205" s="309">
        <v>0.2</v>
      </c>
      <c r="Y205" s="342">
        <f t="shared" si="626"/>
        <v>1142.8579999999999</v>
      </c>
      <c r="Z205" s="670">
        <f t="shared" si="627"/>
        <v>0</v>
      </c>
      <c r="AA205" s="343">
        <f t="shared" si="628"/>
        <v>1142.8579999999999</v>
      </c>
      <c r="AB205" s="309">
        <v>0.2</v>
      </c>
      <c r="AC205" s="462">
        <f t="shared" si="212"/>
        <v>5714.29</v>
      </c>
      <c r="AD205" s="462">
        <f t="shared" si="212"/>
        <v>0</v>
      </c>
      <c r="AE205" s="462">
        <f t="shared" si="212"/>
        <v>5714.29</v>
      </c>
      <c r="AF205" s="463" t="str">
        <f t="shared" si="587"/>
        <v>OK</v>
      </c>
      <c r="AG205" s="464">
        <f t="shared" si="213"/>
        <v>1</v>
      </c>
      <c r="AH205" s="462"/>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row>
    <row r="206" spans="1:505" s="6" customFormat="1" ht="41.45" customHeight="1">
      <c r="A206" s="91" t="s">
        <v>447</v>
      </c>
      <c r="B206" s="86" t="str">
        <f>VLOOKUP(A206,'[3]Matriz de Aquisições'!D:E,2,FALSE)</f>
        <v>(A1A) Participação das reuniões da COGEF e workshops convocados pelo BID</v>
      </c>
      <c r="C206" s="260"/>
      <c r="D206" s="270">
        <f>VLOOKUP($A206,'Matriz de Aquisições'!$D:$M,9,FALSE)</f>
        <v>90</v>
      </c>
      <c r="E206" s="271">
        <f>VLOOKUP($A206,'Matriz de Aquisições'!$D:$M,10,FALSE)</f>
        <v>0</v>
      </c>
      <c r="F206" s="327">
        <f>VLOOKUP($A206,'Matriz de Aquisições'!$D:$G,4,FALSE)*VLOOKUP('PEP Av. Fin.'!$A206,'Matriz de Aquisições'!$D:$H,5,FALSE)</f>
        <v>22857.14</v>
      </c>
      <c r="G206" s="667">
        <f>VLOOKUP($A206,'Matriz de Aquisições'!$D:$G,4,FALSE)*VLOOKUP('PEP Av. Fin.'!$A206,'Matriz de Aquisições'!$D:$I,6,FALSE)</f>
        <v>0</v>
      </c>
      <c r="H206" s="328">
        <f t="shared" si="616"/>
        <v>22857.14</v>
      </c>
      <c r="I206" s="87">
        <f t="shared" si="629"/>
        <v>4571.4279999999999</v>
      </c>
      <c r="J206" s="668">
        <f t="shared" si="630"/>
        <v>0</v>
      </c>
      <c r="K206" s="669">
        <f t="shared" si="631"/>
        <v>4571.4279999999999</v>
      </c>
      <c r="L206" s="309">
        <v>0.2</v>
      </c>
      <c r="M206" s="342">
        <f t="shared" si="617"/>
        <v>4571.4279999999999</v>
      </c>
      <c r="N206" s="670">
        <f t="shared" si="618"/>
        <v>0</v>
      </c>
      <c r="O206" s="343">
        <f t="shared" si="619"/>
        <v>4571.4279999999999</v>
      </c>
      <c r="P206" s="675">
        <v>0.2</v>
      </c>
      <c r="Q206" s="342">
        <f t="shared" si="620"/>
        <v>4571.4279999999999</v>
      </c>
      <c r="R206" s="670">
        <f t="shared" si="621"/>
        <v>0</v>
      </c>
      <c r="S206" s="343">
        <f t="shared" si="622"/>
        <v>4571.4279999999999</v>
      </c>
      <c r="T206" s="309">
        <v>0.2</v>
      </c>
      <c r="U206" s="342">
        <f t="shared" si="623"/>
        <v>4571.4279999999999</v>
      </c>
      <c r="V206" s="670">
        <f t="shared" si="624"/>
        <v>0</v>
      </c>
      <c r="W206" s="343">
        <f t="shared" si="625"/>
        <v>4571.4279999999999</v>
      </c>
      <c r="X206" s="309">
        <v>0.2</v>
      </c>
      <c r="Y206" s="342">
        <f t="shared" si="626"/>
        <v>4571.4279999999999</v>
      </c>
      <c r="Z206" s="670">
        <f t="shared" si="627"/>
        <v>0</v>
      </c>
      <c r="AA206" s="343">
        <f t="shared" si="628"/>
        <v>4571.4279999999999</v>
      </c>
      <c r="AB206" s="309">
        <v>0.2</v>
      </c>
      <c r="AC206" s="462">
        <f t="shared" si="212"/>
        <v>22857.14</v>
      </c>
      <c r="AD206" s="462">
        <f t="shared" si="212"/>
        <v>0</v>
      </c>
      <c r="AE206" s="462">
        <f t="shared" si="212"/>
        <v>22857.14</v>
      </c>
      <c r="AF206" s="463" t="str">
        <f t="shared" si="587"/>
        <v>OK</v>
      </c>
      <c r="AG206" s="464">
        <f t="shared" si="213"/>
        <v>1</v>
      </c>
      <c r="AH206" s="462"/>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row>
    <row r="207" spans="1:505" s="6" customFormat="1" ht="41.45" customHeight="1">
      <c r="A207" s="91" t="s">
        <v>448</v>
      </c>
      <c r="B207" s="86" t="str">
        <f>VLOOKUP(A207,'[3]Matriz de Aquisições'!D:E,2,FALSE)</f>
        <v xml:space="preserve">Seminários, Fóruns e eventos envolvendo disseminação de conhecimento na aréa de gestão fazendária  </v>
      </c>
      <c r="C207" s="260"/>
      <c r="D207" s="270">
        <f>VLOOKUP($A207,'Matriz de Aquisições'!$D:$M,9,FALSE)</f>
        <v>90</v>
      </c>
      <c r="E207" s="271">
        <f>VLOOKUP($A207,'Matriz de Aquisições'!$D:$M,10,FALSE)</f>
        <v>0</v>
      </c>
      <c r="F207" s="327">
        <f>VLOOKUP($A207,'Matriz de Aquisições'!$D:$G,4,FALSE)*VLOOKUP('PEP Av. Fin.'!$A207,'Matriz de Aquisições'!$D:$H,5,FALSE)</f>
        <v>28571.43</v>
      </c>
      <c r="G207" s="667">
        <f>VLOOKUP($A207,'Matriz de Aquisições'!$D:$G,4,FALSE)*VLOOKUP('PEP Av. Fin.'!$A207,'Matriz de Aquisições'!$D:$I,6,FALSE)</f>
        <v>0</v>
      </c>
      <c r="H207" s="328">
        <f t="shared" si="616"/>
        <v>28571.43</v>
      </c>
      <c r="I207" s="342">
        <v>5714.2860000000001</v>
      </c>
      <c r="J207" s="670">
        <v>0</v>
      </c>
      <c r="K207" s="343">
        <v>5714.2860000000001</v>
      </c>
      <c r="L207" s="309">
        <v>0.2</v>
      </c>
      <c r="M207" s="342">
        <f t="shared" si="617"/>
        <v>5714.2860000000001</v>
      </c>
      <c r="N207" s="670">
        <f t="shared" si="618"/>
        <v>0</v>
      </c>
      <c r="O207" s="343">
        <f t="shared" si="619"/>
        <v>5714.2860000000001</v>
      </c>
      <c r="P207" s="675">
        <v>0.2</v>
      </c>
      <c r="Q207" s="342">
        <f t="shared" si="620"/>
        <v>5714.2860000000001</v>
      </c>
      <c r="R207" s="670">
        <f t="shared" si="621"/>
        <v>0</v>
      </c>
      <c r="S207" s="343">
        <f t="shared" si="622"/>
        <v>5714.2860000000001</v>
      </c>
      <c r="T207" s="309">
        <v>0.2</v>
      </c>
      <c r="U207" s="342">
        <f t="shared" si="623"/>
        <v>5714.2860000000001</v>
      </c>
      <c r="V207" s="670">
        <f t="shared" si="624"/>
        <v>0</v>
      </c>
      <c r="W207" s="343">
        <f t="shared" si="625"/>
        <v>5714.2860000000001</v>
      </c>
      <c r="X207" s="309">
        <v>0.2</v>
      </c>
      <c r="Y207" s="342">
        <f t="shared" si="626"/>
        <v>5714.2860000000001</v>
      </c>
      <c r="Z207" s="670">
        <f t="shared" si="627"/>
        <v>0</v>
      </c>
      <c r="AA207" s="343">
        <f t="shared" si="628"/>
        <v>5714.2860000000001</v>
      </c>
      <c r="AB207" s="309">
        <v>0.2</v>
      </c>
      <c r="AC207" s="462">
        <f t="shared" si="212"/>
        <v>28571.43</v>
      </c>
      <c r="AD207" s="462">
        <f t="shared" si="212"/>
        <v>0</v>
      </c>
      <c r="AE207" s="462">
        <f t="shared" si="212"/>
        <v>28571.43</v>
      </c>
      <c r="AF207" s="463" t="str">
        <f t="shared" si="587"/>
        <v>OK</v>
      </c>
      <c r="AG207" s="464">
        <f t="shared" si="213"/>
        <v>1</v>
      </c>
      <c r="AH207" s="462"/>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row>
    <row r="208" spans="1:505" s="6" customFormat="1" ht="41.45" customHeight="1">
      <c r="A208" s="89" t="str">
        <f>LEFT(B208,5)</f>
        <v>4.1.2</v>
      </c>
      <c r="B208" s="82" t="s">
        <v>449</v>
      </c>
      <c r="C208" s="257"/>
      <c r="D208" s="268">
        <f>MIN(D209)</f>
        <v>90</v>
      </c>
      <c r="E208" s="269">
        <f>MAX(E209)</f>
        <v>0</v>
      </c>
      <c r="F208" s="326">
        <f>SUM(F209:F209)</f>
        <v>128571.43</v>
      </c>
      <c r="G208" s="672">
        <f>SUM(G209:G209)</f>
        <v>0</v>
      </c>
      <c r="H208" s="329">
        <f>F208+G208</f>
        <v>128571.43</v>
      </c>
      <c r="I208" s="326">
        <f>SUM(I209:I209)</f>
        <v>0</v>
      </c>
      <c r="J208" s="672">
        <f>SUM(J209:J209)</f>
        <v>0</v>
      </c>
      <c r="K208" s="329">
        <f>I208+J208</f>
        <v>0</v>
      </c>
      <c r="L208" s="307">
        <f>K208/$H208</f>
        <v>0</v>
      </c>
      <c r="M208" s="341">
        <f>SUM(M209:M209)</f>
        <v>0</v>
      </c>
      <c r="N208" s="673">
        <f>SUM(N209:N209)</f>
        <v>0</v>
      </c>
      <c r="O208" s="344">
        <f>M208+N208</f>
        <v>0</v>
      </c>
      <c r="P208" s="666">
        <f>O208/$H208</f>
        <v>0</v>
      </c>
      <c r="Q208" s="341">
        <f>SUM(Q209:Q209)</f>
        <v>0</v>
      </c>
      <c r="R208" s="673">
        <f>SUM(R209:R209)</f>
        <v>0</v>
      </c>
      <c r="S208" s="344">
        <f>Q208+R208</f>
        <v>0</v>
      </c>
      <c r="T208" s="307">
        <f>S208/$H208</f>
        <v>0</v>
      </c>
      <c r="U208" s="341">
        <f>SUM(U209:U209)</f>
        <v>38571.428999999996</v>
      </c>
      <c r="V208" s="673">
        <f>SUM(V209:V209)</f>
        <v>0</v>
      </c>
      <c r="W208" s="344">
        <f>U208+V208</f>
        <v>38571.428999999996</v>
      </c>
      <c r="X208" s="307">
        <f>W208/$H208</f>
        <v>0.3</v>
      </c>
      <c r="Y208" s="341">
        <f>SUM(Y209:Y209)</f>
        <v>90000.000999999989</v>
      </c>
      <c r="Z208" s="673">
        <f>SUM(Z209:Z209)</f>
        <v>0</v>
      </c>
      <c r="AA208" s="344">
        <f>Y208+Z208</f>
        <v>90000.000999999989</v>
      </c>
      <c r="AB208" s="307">
        <f>AA208/$H208</f>
        <v>0.7</v>
      </c>
      <c r="AC208" s="462">
        <f t="shared" si="212"/>
        <v>128571.43</v>
      </c>
      <c r="AD208" s="462">
        <f t="shared" si="212"/>
        <v>0</v>
      </c>
      <c r="AE208" s="462">
        <f t="shared" si="212"/>
        <v>128571.43</v>
      </c>
      <c r="AF208" s="463" t="str">
        <f t="shared" si="587"/>
        <v>OK</v>
      </c>
      <c r="AG208" s="464">
        <f t="shared" si="213"/>
        <v>1</v>
      </c>
      <c r="AH208" s="462"/>
      <c r="AI208" s="291"/>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row>
    <row r="209" spans="1:505" s="6" customFormat="1" ht="41.45" customHeight="1" thickBot="1">
      <c r="A209" s="91" t="s">
        <v>450</v>
      </c>
      <c r="B209" s="86" t="str">
        <f>VLOOKUP(A209,'[3]Matriz de Aquisições'!D:E,2,FALSE)</f>
        <v>Pesquisas para indicadores de resultados</v>
      </c>
      <c r="C209" s="260"/>
      <c r="D209" s="270">
        <f>VLOOKUP($A209,'Matriz de Aquisições'!$D:$M,9,FALSE)</f>
        <v>90</v>
      </c>
      <c r="E209" s="271">
        <f>VLOOKUP($A209,'Matriz de Aquisições'!$D:$M,10,FALSE)</f>
        <v>0</v>
      </c>
      <c r="F209" s="327">
        <f>VLOOKUP($A209,'Matriz de Aquisições'!$D:$G,4,FALSE)*VLOOKUP('PEP Av. Fin.'!$A209,'Matriz de Aquisições'!$D:$H,5,FALSE)</f>
        <v>128571.43</v>
      </c>
      <c r="G209" s="667">
        <f>VLOOKUP($A209,'Matriz de Aquisições'!$D:$G,4,FALSE)*VLOOKUP('PEP Av. Fin.'!$A209,'Matriz de Aquisições'!$D:$I,6,FALSE)</f>
        <v>0</v>
      </c>
      <c r="H209" s="328">
        <f>F209+G209</f>
        <v>128571.43</v>
      </c>
      <c r="I209" s="87">
        <f>F209*L209</f>
        <v>0</v>
      </c>
      <c r="J209" s="668">
        <f>G209*L209</f>
        <v>0</v>
      </c>
      <c r="K209" s="669">
        <f>I209+J209</f>
        <v>0</v>
      </c>
      <c r="L209" s="309">
        <v>0</v>
      </c>
      <c r="M209" s="342">
        <f>$F209*P209</f>
        <v>0</v>
      </c>
      <c r="N209" s="670">
        <f>$G209*P209</f>
        <v>0</v>
      </c>
      <c r="O209" s="343">
        <f>M209+N209</f>
        <v>0</v>
      </c>
      <c r="P209" s="675">
        <v>0</v>
      </c>
      <c r="Q209" s="342">
        <f>$F209*T209</f>
        <v>0</v>
      </c>
      <c r="R209" s="670">
        <f>$G209*T209</f>
        <v>0</v>
      </c>
      <c r="S209" s="343">
        <f>Q209+R209</f>
        <v>0</v>
      </c>
      <c r="T209" s="309">
        <v>0</v>
      </c>
      <c r="U209" s="342">
        <f>$F209*X209</f>
        <v>38571.428999999996</v>
      </c>
      <c r="V209" s="670">
        <f>$G209*X209</f>
        <v>0</v>
      </c>
      <c r="W209" s="343">
        <f>U209+V209</f>
        <v>38571.428999999996</v>
      </c>
      <c r="X209" s="309">
        <v>0.3</v>
      </c>
      <c r="Y209" s="342">
        <f>$F209*AB209</f>
        <v>90000.000999999989</v>
      </c>
      <c r="Z209" s="670">
        <f>$G209*AB209</f>
        <v>0</v>
      </c>
      <c r="AA209" s="343">
        <f>Y209+Z209</f>
        <v>90000.000999999989</v>
      </c>
      <c r="AB209" s="309">
        <v>0.7</v>
      </c>
      <c r="AC209" s="462">
        <f t="shared" si="212"/>
        <v>128571.43</v>
      </c>
      <c r="AD209" s="462">
        <f t="shared" si="212"/>
        <v>0</v>
      </c>
      <c r="AE209" s="462">
        <f t="shared" si="212"/>
        <v>128571.43</v>
      </c>
      <c r="AF209" s="463" t="str">
        <f>IF(AE209=H209,"OK","Checar")</f>
        <v>OK</v>
      </c>
      <c r="AG209" s="464">
        <f>AB209+X209+T209+P209+L209</f>
        <v>1</v>
      </c>
      <c r="AH209" s="462"/>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row>
    <row r="210" spans="1:505" s="6" customFormat="1" ht="41.45" customHeight="1" thickBot="1">
      <c r="A210" s="297" t="str">
        <f t="shared" si="614"/>
        <v>4.2</v>
      </c>
      <c r="B210" s="298" t="s">
        <v>451</v>
      </c>
      <c r="C210" s="299"/>
      <c r="D210" s="691"/>
      <c r="E210" s="692"/>
      <c r="F210" s="693">
        <v>733337</v>
      </c>
      <c r="G210" s="694">
        <v>0</v>
      </c>
      <c r="H210" s="695">
        <f>F210+G210</f>
        <v>733337</v>
      </c>
      <c r="I210" s="696">
        <v>0</v>
      </c>
      <c r="J210" s="697">
        <v>0</v>
      </c>
      <c r="K210" s="698">
        <v>0</v>
      </c>
      <c r="L210" s="313">
        <f t="shared" si="318"/>
        <v>0</v>
      </c>
      <c r="M210" s="699">
        <f t="shared" ref="M210:X210" si="632">M213</f>
        <v>0</v>
      </c>
      <c r="N210" s="700">
        <f t="shared" si="632"/>
        <v>0</v>
      </c>
      <c r="O210" s="701">
        <f t="shared" si="632"/>
        <v>0</v>
      </c>
      <c r="P210" s="702">
        <f t="shared" si="632"/>
        <v>0</v>
      </c>
      <c r="Q210" s="699">
        <f t="shared" si="632"/>
        <v>0</v>
      </c>
      <c r="R210" s="700">
        <f t="shared" si="632"/>
        <v>0</v>
      </c>
      <c r="S210" s="701">
        <f t="shared" si="632"/>
        <v>0</v>
      </c>
      <c r="T210" s="703">
        <f t="shared" si="632"/>
        <v>0</v>
      </c>
      <c r="U210" s="699">
        <f t="shared" si="632"/>
        <v>0</v>
      </c>
      <c r="V210" s="700">
        <f t="shared" si="632"/>
        <v>0</v>
      </c>
      <c r="W210" s="701">
        <f t="shared" si="632"/>
        <v>0</v>
      </c>
      <c r="X210" s="703">
        <f t="shared" si="632"/>
        <v>0</v>
      </c>
      <c r="Y210" s="699">
        <f>F210*AB210</f>
        <v>733337</v>
      </c>
      <c r="Z210" s="700">
        <f>G210*AB210</f>
        <v>0</v>
      </c>
      <c r="AA210" s="701">
        <f>Y210+Z210</f>
        <v>733337</v>
      </c>
      <c r="AB210" s="703">
        <v>1</v>
      </c>
      <c r="AC210" s="462">
        <f t="shared" si="212"/>
        <v>733337</v>
      </c>
      <c r="AD210" s="462">
        <f t="shared" si="212"/>
        <v>0</v>
      </c>
      <c r="AE210" s="462">
        <f t="shared" si="212"/>
        <v>733337</v>
      </c>
      <c r="AF210" s="463" t="str">
        <f t="shared" si="587"/>
        <v>OK</v>
      </c>
      <c r="AG210" s="464">
        <f t="shared" si="213"/>
        <v>1</v>
      </c>
      <c r="AH210" s="462"/>
      <c r="AI210" s="291"/>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row>
    <row r="211" spans="1:505" s="6" customFormat="1" ht="41.45" customHeight="1" thickBot="1">
      <c r="A211" s="945" t="s">
        <v>266</v>
      </c>
      <c r="B211" s="946"/>
      <c r="C211" s="300"/>
      <c r="D211" s="301"/>
      <c r="E211" s="302"/>
      <c r="F211" s="334">
        <f>F201+F156+F108+F4</f>
        <v>37800000.18</v>
      </c>
      <c r="G211" s="335">
        <f t="shared" ref="G211:K211" si="633">G201+G156+G108+G4</f>
        <v>4199999.9999999991</v>
      </c>
      <c r="H211" s="336">
        <f t="shared" si="633"/>
        <v>42000000.179999992</v>
      </c>
      <c r="I211" s="334">
        <f>I201+I156+I108+I4</f>
        <v>6762014.7208254868</v>
      </c>
      <c r="J211" s="335">
        <f t="shared" si="633"/>
        <v>881408.4498745132</v>
      </c>
      <c r="K211" s="336">
        <f t="shared" si="633"/>
        <v>7643423.1707000006</v>
      </c>
      <c r="L211" s="314">
        <f>K211/$H211</f>
        <v>0.18198626518910654</v>
      </c>
      <c r="M211" s="334">
        <f>M201+M156+M108+M4</f>
        <v>8858960.2859130725</v>
      </c>
      <c r="N211" s="335">
        <f t="shared" ref="N211:O211" si="634">N201+N156+N108+N4</f>
        <v>1303411.2293869271</v>
      </c>
      <c r="O211" s="336">
        <f t="shared" si="634"/>
        <v>10162371.515299998</v>
      </c>
      <c r="P211" s="316">
        <f>O211/$H211</f>
        <v>0.24196122551778523</v>
      </c>
      <c r="Q211" s="334">
        <f>Q201+Q156+Q108+Q4</f>
        <v>13262977.164738433</v>
      </c>
      <c r="R211" s="335">
        <f t="shared" ref="R211:S211" si="635">R201+R156+R108+R4</f>
        <v>1580869.0722615663</v>
      </c>
      <c r="S211" s="336">
        <f t="shared" si="635"/>
        <v>14843846.237</v>
      </c>
      <c r="T211" s="321">
        <f>S211/$H211</f>
        <v>0.35342490889008377</v>
      </c>
      <c r="U211" s="334">
        <f>U201+U156+U108+U4</f>
        <v>7645319.5905230064</v>
      </c>
      <c r="V211" s="335">
        <f t="shared" ref="V211:W211" si="636">V201+V156+V108+V4</f>
        <v>434311.24847699265</v>
      </c>
      <c r="W211" s="336">
        <f t="shared" si="636"/>
        <v>8079630.8389999997</v>
      </c>
      <c r="X211" s="321">
        <f>W211/$H211</f>
        <v>0.19237216200888124</v>
      </c>
      <c r="Y211" s="334">
        <f>Y201+Y156+Y108+Y4</f>
        <v>1270728.4180000001</v>
      </c>
      <c r="Z211" s="335">
        <f t="shared" ref="Z211:AA211" si="637">Z201+Z156+Z108+Z4</f>
        <v>0</v>
      </c>
      <c r="AA211" s="336">
        <f t="shared" si="637"/>
        <v>1270728.4180000001</v>
      </c>
      <c r="AB211" s="321">
        <f>AA211/$H211</f>
        <v>3.0255438394143366E-2</v>
      </c>
      <c r="AC211" s="462">
        <f>I211+M211+Q211+U211+Y211</f>
        <v>37800000.179999992</v>
      </c>
      <c r="AD211" s="462">
        <f>J211+N211+R211+V211+Z211</f>
        <v>4199999.9999999991</v>
      </c>
      <c r="AE211" s="462">
        <f>K211+O211+S211+W211+AA211</f>
        <v>42000000.179999992</v>
      </c>
      <c r="AF211" s="463" t="str">
        <f t="shared" si="587"/>
        <v>OK</v>
      </c>
      <c r="AG211" s="464">
        <f t="shared" si="213"/>
        <v>1</v>
      </c>
      <c r="AH211" s="462"/>
      <c r="AI211" s="291"/>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row>
    <row r="212" spans="1:505" s="162" customFormat="1">
      <c r="A212" s="156"/>
      <c r="B212" s="157"/>
      <c r="C212" s="157"/>
      <c r="D212" s="255"/>
      <c r="E212" s="256"/>
      <c r="F212" s="337">
        <f>I211+M211+Q211+U211+Y211</f>
        <v>37800000.179999992</v>
      </c>
      <c r="G212" s="338">
        <f>J211+N211+R211+V211+Z211</f>
        <v>4199999.9999999991</v>
      </c>
      <c r="H212" s="339">
        <f>K211+O211+S211+W211+AA211</f>
        <v>42000000.179999992</v>
      </c>
      <c r="I212" s="54"/>
      <c r="J212" s="54"/>
      <c r="K212" s="54"/>
      <c r="L212" s="294"/>
      <c r="M212" s="158"/>
      <c r="N212" s="158"/>
      <c r="O212" s="157"/>
      <c r="P212" s="159"/>
      <c r="Q212" s="158"/>
      <c r="R212" s="158"/>
      <c r="S212" s="157"/>
      <c r="T212" s="159"/>
      <c r="U212" s="160"/>
      <c r="V212" s="160"/>
      <c r="W212" s="160"/>
      <c r="X212" s="158"/>
      <c r="Y212" s="158"/>
      <c r="Z212" s="158"/>
      <c r="AA212" s="157"/>
      <c r="AB212" s="159"/>
      <c r="AC212" s="461"/>
      <c r="AD212" s="461"/>
      <c r="AE212" s="462"/>
      <c r="AF212" s="463"/>
      <c r="AG212" s="464"/>
      <c r="AH212" s="466"/>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c r="BP212" s="161"/>
      <c r="BQ212" s="161"/>
      <c r="BR212" s="161"/>
      <c r="BS212" s="161"/>
      <c r="BT212" s="161"/>
      <c r="BU212" s="161"/>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c r="CQ212" s="161"/>
      <c r="CR212" s="161"/>
      <c r="CS212" s="161"/>
      <c r="CT212" s="161"/>
      <c r="CU212" s="161"/>
      <c r="CV212" s="161"/>
      <c r="CW212" s="161"/>
      <c r="CX212" s="161"/>
      <c r="CY212" s="161"/>
      <c r="CZ212" s="161"/>
      <c r="DA212" s="161"/>
      <c r="DB212" s="161"/>
      <c r="DC212" s="161"/>
      <c r="DD212" s="161"/>
      <c r="DE212" s="161"/>
      <c r="DF212" s="161"/>
      <c r="DG212" s="161"/>
      <c r="DH212" s="161"/>
      <c r="DI212" s="161"/>
      <c r="DJ212" s="161"/>
      <c r="DK212" s="161"/>
      <c r="DL212" s="161"/>
      <c r="DM212" s="161"/>
      <c r="DN212" s="161"/>
      <c r="DO212" s="161"/>
      <c r="DP212" s="161"/>
      <c r="DQ212" s="161"/>
      <c r="DR212" s="161"/>
      <c r="DS212" s="161"/>
      <c r="DT212" s="161"/>
      <c r="DU212" s="161"/>
      <c r="DV212" s="161"/>
      <c r="DW212" s="161"/>
      <c r="DX212" s="161"/>
      <c r="DY212" s="161"/>
      <c r="DZ212" s="161"/>
      <c r="EA212" s="161"/>
      <c r="EB212" s="161"/>
      <c r="EC212" s="161"/>
      <c r="ED212" s="161"/>
      <c r="EE212" s="161"/>
      <c r="EF212" s="161"/>
      <c r="EG212" s="161"/>
      <c r="EH212" s="161"/>
      <c r="EI212" s="161"/>
      <c r="EJ212" s="161"/>
      <c r="EK212" s="161"/>
      <c r="EL212" s="161"/>
      <c r="EM212" s="161"/>
      <c r="EN212" s="161"/>
      <c r="EO212" s="161"/>
      <c r="EP212" s="161"/>
      <c r="EQ212" s="161"/>
      <c r="ER212" s="161"/>
      <c r="ES212" s="161"/>
      <c r="ET212" s="161"/>
      <c r="EU212" s="161"/>
      <c r="EV212" s="161"/>
      <c r="EW212" s="161"/>
      <c r="EX212" s="161"/>
      <c r="EY212" s="161"/>
      <c r="EZ212" s="161"/>
      <c r="FA212" s="161"/>
      <c r="FB212" s="161"/>
      <c r="FC212" s="161"/>
      <c r="FD212" s="161"/>
      <c r="FE212" s="161"/>
      <c r="FF212" s="161"/>
      <c r="FG212" s="161"/>
      <c r="FH212" s="161"/>
      <c r="FI212" s="161"/>
      <c r="FJ212" s="161"/>
      <c r="FK212" s="161"/>
      <c r="FL212" s="161"/>
      <c r="FM212" s="161"/>
      <c r="FN212" s="161"/>
      <c r="FO212" s="161"/>
      <c r="FP212" s="161"/>
      <c r="FQ212" s="161"/>
      <c r="FR212" s="161"/>
      <c r="FS212" s="161"/>
      <c r="FT212" s="161"/>
      <c r="FU212" s="161"/>
      <c r="FV212" s="161"/>
      <c r="FW212" s="161"/>
      <c r="FX212" s="161"/>
      <c r="FY212" s="161"/>
      <c r="FZ212" s="161"/>
      <c r="GA212" s="161"/>
      <c r="GB212" s="161"/>
      <c r="GC212" s="161"/>
      <c r="GD212" s="161"/>
      <c r="GE212" s="161"/>
      <c r="GF212" s="161"/>
      <c r="GG212" s="161"/>
      <c r="GH212" s="161"/>
      <c r="GI212" s="161"/>
      <c r="GJ212" s="161"/>
      <c r="GK212" s="161"/>
      <c r="GL212" s="161"/>
      <c r="GM212" s="161"/>
      <c r="GN212" s="161"/>
      <c r="GO212" s="161"/>
      <c r="GP212" s="161"/>
      <c r="GQ212" s="161"/>
      <c r="GR212" s="161"/>
      <c r="GS212" s="161"/>
      <c r="GT212" s="161"/>
      <c r="GU212" s="161"/>
      <c r="GV212" s="161"/>
      <c r="GW212" s="161"/>
      <c r="GX212" s="161"/>
      <c r="GY212" s="161"/>
      <c r="GZ212" s="161"/>
      <c r="HA212" s="161"/>
      <c r="HB212" s="161"/>
      <c r="HC212" s="161"/>
      <c r="HD212" s="161"/>
      <c r="HE212" s="161"/>
      <c r="HF212" s="161"/>
      <c r="HG212" s="161"/>
      <c r="HH212" s="161"/>
      <c r="HI212" s="161"/>
      <c r="HJ212" s="161"/>
      <c r="HK212" s="161"/>
      <c r="HL212" s="161"/>
      <c r="HM212" s="161"/>
      <c r="HN212" s="161"/>
      <c r="HO212" s="161"/>
      <c r="HP212" s="161"/>
      <c r="HQ212" s="161"/>
      <c r="HR212" s="161"/>
      <c r="HS212" s="161"/>
      <c r="HT212" s="161"/>
      <c r="HU212" s="161"/>
      <c r="HV212" s="161"/>
      <c r="HW212" s="161"/>
      <c r="HX212" s="161"/>
      <c r="HY212" s="161"/>
      <c r="HZ212" s="161"/>
      <c r="IA212" s="161"/>
      <c r="IB212" s="161"/>
      <c r="IC212" s="161"/>
      <c r="ID212" s="161"/>
      <c r="IE212" s="161"/>
      <c r="IF212" s="161"/>
      <c r="IG212" s="161"/>
      <c r="IH212" s="161"/>
      <c r="II212" s="161"/>
      <c r="IJ212" s="161"/>
      <c r="IK212" s="161"/>
      <c r="IL212" s="161"/>
      <c r="IM212" s="161"/>
      <c r="IN212" s="161"/>
      <c r="IO212" s="161"/>
      <c r="IP212" s="161"/>
      <c r="IQ212" s="161"/>
      <c r="IR212" s="161"/>
      <c r="IS212" s="161"/>
      <c r="IT212" s="161"/>
      <c r="IU212" s="161"/>
      <c r="IV212" s="161"/>
      <c r="IW212" s="161"/>
      <c r="IX212" s="161"/>
      <c r="IY212" s="161"/>
      <c r="IZ212" s="161"/>
      <c r="JA212" s="161"/>
      <c r="JB212" s="161"/>
      <c r="JC212" s="161"/>
      <c r="JD212" s="161"/>
      <c r="JE212" s="161"/>
      <c r="JF212" s="161"/>
      <c r="JG212" s="161"/>
      <c r="JH212" s="161"/>
      <c r="JI212" s="161"/>
      <c r="JJ212" s="161"/>
      <c r="JK212" s="161"/>
      <c r="JL212" s="161"/>
      <c r="JM212" s="161"/>
      <c r="JN212" s="161"/>
      <c r="JO212" s="161"/>
      <c r="JP212" s="161"/>
      <c r="JQ212" s="161"/>
      <c r="JR212" s="161"/>
      <c r="JS212" s="161"/>
      <c r="JT212" s="161"/>
      <c r="JU212" s="161"/>
      <c r="JV212" s="161"/>
      <c r="JW212" s="161"/>
      <c r="JX212" s="161"/>
      <c r="JY212" s="161"/>
      <c r="JZ212" s="161"/>
      <c r="KA212" s="161"/>
      <c r="KB212" s="161"/>
      <c r="KC212" s="161"/>
      <c r="KD212" s="161"/>
      <c r="KE212" s="161"/>
      <c r="KF212" s="161"/>
      <c r="KG212" s="161"/>
      <c r="KH212" s="161"/>
      <c r="KI212" s="161"/>
      <c r="KJ212" s="161"/>
      <c r="KK212" s="161"/>
      <c r="KL212" s="161"/>
      <c r="KM212" s="161"/>
      <c r="KN212" s="161"/>
      <c r="KO212" s="161"/>
      <c r="KP212" s="161"/>
      <c r="KQ212" s="161"/>
      <c r="KR212" s="161"/>
      <c r="KS212" s="161"/>
      <c r="KT212" s="161"/>
      <c r="KU212" s="161"/>
      <c r="KV212" s="161"/>
      <c r="KW212" s="161"/>
      <c r="KX212" s="161"/>
      <c r="KY212" s="161"/>
      <c r="KZ212" s="161"/>
      <c r="LA212" s="161"/>
      <c r="LB212" s="161"/>
      <c r="LC212" s="161"/>
      <c r="LD212" s="161"/>
      <c r="LE212" s="161"/>
      <c r="LF212" s="161"/>
      <c r="LG212" s="161"/>
      <c r="LH212" s="161"/>
      <c r="LI212" s="161"/>
      <c r="LJ212" s="161"/>
      <c r="LK212" s="161"/>
      <c r="LL212" s="161"/>
      <c r="LM212" s="161"/>
      <c r="LN212" s="161"/>
      <c r="LO212" s="161"/>
      <c r="LP212" s="161"/>
      <c r="LQ212" s="161"/>
      <c r="LR212" s="161"/>
      <c r="LS212" s="161"/>
      <c r="LT212" s="161"/>
      <c r="LU212" s="161"/>
      <c r="LV212" s="161"/>
      <c r="LW212" s="161"/>
      <c r="LX212" s="161"/>
      <c r="LY212" s="161"/>
      <c r="LZ212" s="161"/>
      <c r="MA212" s="161"/>
      <c r="MB212" s="161"/>
      <c r="MC212" s="161"/>
      <c r="MD212" s="161"/>
      <c r="ME212" s="161"/>
      <c r="MF212" s="161"/>
      <c r="MG212" s="161"/>
      <c r="MH212" s="161"/>
      <c r="MI212" s="161"/>
      <c r="MJ212" s="161"/>
      <c r="MK212" s="161"/>
      <c r="ML212" s="161"/>
      <c r="MM212" s="161"/>
      <c r="MN212" s="161"/>
      <c r="MO212" s="161"/>
      <c r="MP212" s="161"/>
      <c r="MQ212" s="161"/>
      <c r="MR212" s="161"/>
      <c r="MS212" s="161"/>
      <c r="MT212" s="161"/>
      <c r="MU212" s="161"/>
      <c r="MV212" s="161"/>
      <c r="MW212" s="161"/>
      <c r="MX212" s="161"/>
      <c r="MY212" s="161"/>
      <c r="MZ212" s="161"/>
      <c r="NA212" s="161"/>
      <c r="NB212" s="161"/>
      <c r="NC212" s="161"/>
      <c r="ND212" s="161"/>
      <c r="NE212" s="161"/>
      <c r="NF212" s="161"/>
      <c r="NG212" s="161"/>
      <c r="NH212" s="161"/>
      <c r="NI212" s="161"/>
      <c r="NJ212" s="161"/>
      <c r="NK212" s="161"/>
      <c r="NL212" s="161"/>
      <c r="NM212" s="161"/>
      <c r="NN212" s="161"/>
      <c r="NO212" s="161"/>
      <c r="NP212" s="161"/>
      <c r="NQ212" s="161"/>
      <c r="NR212" s="161"/>
      <c r="NS212" s="161"/>
      <c r="NT212" s="161"/>
      <c r="NU212" s="161"/>
      <c r="NV212" s="161"/>
      <c r="NW212" s="161"/>
      <c r="NX212" s="161"/>
      <c r="NY212" s="161"/>
      <c r="NZ212" s="161"/>
      <c r="OA212" s="161"/>
      <c r="OB212" s="161"/>
      <c r="OC212" s="161"/>
      <c r="OD212" s="161"/>
      <c r="OE212" s="161"/>
      <c r="OF212" s="161"/>
      <c r="OG212" s="161"/>
      <c r="OH212" s="161"/>
      <c r="OI212" s="161"/>
      <c r="OJ212" s="161"/>
      <c r="OK212" s="161"/>
      <c r="OL212" s="161"/>
      <c r="OM212" s="161"/>
      <c r="ON212" s="161"/>
      <c r="OO212" s="161"/>
      <c r="OP212" s="161"/>
      <c r="OQ212" s="161"/>
      <c r="OR212" s="161"/>
      <c r="OS212" s="161"/>
      <c r="OT212" s="161"/>
      <c r="OU212" s="161"/>
      <c r="OV212" s="161"/>
      <c r="OW212" s="161"/>
      <c r="OX212" s="161"/>
      <c r="OY212" s="161"/>
      <c r="OZ212" s="161"/>
      <c r="PA212" s="161"/>
      <c r="PB212" s="161"/>
      <c r="PC212" s="161"/>
      <c r="PD212" s="161"/>
      <c r="PE212" s="161"/>
      <c r="PF212" s="161"/>
      <c r="PG212" s="161"/>
      <c r="PH212" s="161"/>
      <c r="PI212" s="161"/>
      <c r="PJ212" s="161"/>
      <c r="PK212" s="161"/>
      <c r="PL212" s="161"/>
      <c r="PM212" s="161"/>
      <c r="PN212" s="161"/>
      <c r="PO212" s="161"/>
      <c r="PP212" s="161"/>
      <c r="PQ212" s="161"/>
      <c r="PR212" s="161"/>
      <c r="PS212" s="161"/>
      <c r="PT212" s="161"/>
      <c r="PU212" s="161"/>
      <c r="PV212" s="161"/>
      <c r="PW212" s="161"/>
      <c r="PX212" s="161"/>
      <c r="PY212" s="161"/>
      <c r="PZ212" s="161"/>
      <c r="QA212" s="161"/>
      <c r="QB212" s="161"/>
      <c r="QC212" s="161"/>
      <c r="QD212" s="161"/>
      <c r="QE212" s="161"/>
      <c r="QF212" s="161"/>
      <c r="QG212" s="161"/>
      <c r="QH212" s="161"/>
      <c r="QI212" s="161"/>
      <c r="QJ212" s="161"/>
      <c r="QK212" s="161"/>
      <c r="QL212" s="161"/>
      <c r="QM212" s="161"/>
      <c r="QN212" s="161"/>
      <c r="QO212" s="161"/>
      <c r="QP212" s="161"/>
      <c r="QQ212" s="161"/>
      <c r="QR212" s="161"/>
      <c r="QS212" s="161"/>
      <c r="QT212" s="161"/>
      <c r="QU212" s="161"/>
      <c r="QV212" s="161"/>
      <c r="QW212" s="161"/>
      <c r="QX212" s="161"/>
      <c r="QY212" s="161"/>
      <c r="QZ212" s="161"/>
      <c r="RA212" s="161"/>
      <c r="RB212" s="161"/>
      <c r="RC212" s="161"/>
      <c r="RD212" s="161"/>
      <c r="RE212" s="161"/>
      <c r="RF212" s="161"/>
      <c r="RG212" s="161"/>
      <c r="RH212" s="161"/>
      <c r="RI212" s="161"/>
      <c r="RJ212" s="161"/>
      <c r="RK212" s="161"/>
      <c r="RL212" s="161"/>
      <c r="RM212" s="161"/>
      <c r="RN212" s="161"/>
      <c r="RO212" s="161"/>
      <c r="RP212" s="161"/>
      <c r="RQ212" s="161"/>
      <c r="RR212" s="161"/>
      <c r="RS212" s="161"/>
      <c r="RT212" s="161"/>
      <c r="RU212" s="161"/>
      <c r="RV212" s="161"/>
      <c r="RW212" s="161"/>
      <c r="RX212" s="161"/>
      <c r="RY212" s="161"/>
      <c r="RZ212" s="161"/>
      <c r="SA212" s="161"/>
      <c r="SB212" s="161"/>
      <c r="SC212" s="161"/>
      <c r="SD212" s="161"/>
      <c r="SE212" s="161"/>
      <c r="SF212" s="161"/>
      <c r="SG212" s="161"/>
      <c r="SH212" s="161"/>
      <c r="SI212" s="161"/>
      <c r="SJ212" s="161"/>
      <c r="SK212" s="161"/>
    </row>
    <row r="213" spans="1:505" s="2" customFormat="1">
      <c r="A213" s="507"/>
      <c r="D213" s="508"/>
      <c r="E213" s="509"/>
      <c r="F213" s="510" t="str">
        <f>IF(F211=F212,"","Checar")</f>
        <v/>
      </c>
      <c r="G213" s="511" t="str">
        <f>IF(G211=G212,"","Checar")</f>
        <v/>
      </c>
      <c r="H213" s="512" t="str">
        <f>IF(H211=H212,"","Checar")</f>
        <v/>
      </c>
      <c r="I213" s="513"/>
      <c r="L213" s="514"/>
      <c r="M213" s="515"/>
      <c r="N213" s="515"/>
      <c r="P213" s="514"/>
      <c r="Q213" s="515"/>
      <c r="R213" s="515"/>
      <c r="T213" s="514"/>
      <c r="U213" s="41"/>
      <c r="V213" s="41"/>
      <c r="W213" s="41"/>
      <c r="X213" s="515"/>
      <c r="Y213" s="515"/>
      <c r="Z213" s="515"/>
      <c r="AB213" s="514"/>
      <c r="AC213" s="461"/>
      <c r="AD213" s="461"/>
      <c r="AE213" s="462"/>
      <c r="AF213" s="463"/>
      <c r="AG213" s="464">
        <f t="shared" ref="AG213" si="638">AB213+X213+T213+P213+L213</f>
        <v>0</v>
      </c>
      <c r="AH213" s="466"/>
      <c r="AI213" s="292"/>
    </row>
    <row r="214" spans="1:505" s="2" customFormat="1">
      <c r="A214" s="507"/>
      <c r="D214" s="508"/>
      <c r="E214" s="509"/>
      <c r="F214" s="510"/>
      <c r="G214" s="511"/>
      <c r="H214" s="340"/>
      <c r="I214" s="513"/>
      <c r="L214" s="514"/>
      <c r="M214" s="515"/>
      <c r="N214" s="515"/>
      <c r="P214" s="514"/>
      <c r="Q214" s="515"/>
      <c r="R214" s="515"/>
      <c r="T214" s="514"/>
      <c r="U214" s="41"/>
      <c r="V214" s="41"/>
      <c r="W214" s="41"/>
      <c r="X214" s="515"/>
      <c r="Y214" s="515"/>
      <c r="Z214" s="515"/>
      <c r="AB214" s="514"/>
      <c r="AC214" s="461"/>
      <c r="AD214" s="461"/>
      <c r="AE214" s="466"/>
      <c r="AF214" s="466"/>
      <c r="AG214" s="466"/>
      <c r="AH214" s="466"/>
      <c r="AI214" s="292"/>
    </row>
    <row r="215" spans="1:505" s="2" customFormat="1">
      <c r="A215" s="507"/>
      <c r="D215" s="508"/>
      <c r="E215" s="509"/>
      <c r="F215" s="510"/>
      <c r="G215" s="511"/>
      <c r="H215" s="512"/>
      <c r="I215" s="513"/>
      <c r="L215" s="514"/>
      <c r="M215" s="515"/>
      <c r="N215" s="515"/>
      <c r="P215" s="514"/>
      <c r="Q215" s="515"/>
      <c r="R215" s="515"/>
      <c r="T215" s="514"/>
      <c r="U215" s="41"/>
      <c r="V215" s="41"/>
      <c r="W215" s="41"/>
      <c r="X215" s="515"/>
      <c r="Y215" s="515"/>
      <c r="Z215" s="515"/>
      <c r="AB215" s="514"/>
      <c r="AC215" s="461"/>
      <c r="AD215" s="461"/>
      <c r="AE215" s="466"/>
      <c r="AF215" s="466"/>
      <c r="AG215" s="466"/>
      <c r="AH215" s="466"/>
      <c r="AI215" s="292"/>
    </row>
    <row r="216" spans="1:505" s="2" customFormat="1">
      <c r="A216" s="507"/>
      <c r="D216" s="508"/>
      <c r="E216" s="509"/>
      <c r="F216" s="510"/>
      <c r="G216" s="511"/>
      <c r="H216" s="512"/>
      <c r="I216" s="513"/>
      <c r="L216" s="514"/>
      <c r="M216" s="515"/>
      <c r="N216" s="515"/>
      <c r="P216" s="514"/>
      <c r="Q216" s="515"/>
      <c r="R216" s="515"/>
      <c r="T216" s="514"/>
      <c r="U216" s="41"/>
      <c r="V216" s="41"/>
      <c r="W216" s="41"/>
      <c r="X216" s="515"/>
      <c r="Y216" s="515"/>
      <c r="Z216" s="515"/>
      <c r="AB216" s="514"/>
      <c r="AC216" s="461"/>
      <c r="AD216" s="461"/>
      <c r="AE216" s="466"/>
      <c r="AF216" s="466"/>
      <c r="AG216" s="466"/>
      <c r="AH216" s="466"/>
      <c r="AI216" s="292"/>
    </row>
    <row r="217" spans="1:505" s="2" customFormat="1">
      <c r="A217" s="507"/>
      <c r="D217" s="508"/>
      <c r="E217" s="509"/>
      <c r="F217" s="510"/>
      <c r="G217" s="511"/>
      <c r="H217" s="512"/>
      <c r="I217" s="513"/>
      <c r="L217" s="514"/>
      <c r="M217" s="515"/>
      <c r="N217" s="515"/>
      <c r="P217" s="514"/>
      <c r="Q217" s="515"/>
      <c r="R217" s="515"/>
      <c r="T217" s="514"/>
      <c r="U217" s="41"/>
      <c r="V217" s="41"/>
      <c r="W217" s="41"/>
      <c r="X217" s="515"/>
      <c r="Y217" s="515"/>
      <c r="Z217" s="515"/>
      <c r="AB217" s="514"/>
      <c r="AC217" s="461"/>
      <c r="AD217" s="461"/>
      <c r="AE217" s="466"/>
      <c r="AF217" s="466"/>
      <c r="AG217" s="466"/>
      <c r="AH217" s="466"/>
      <c r="AI217" s="292"/>
    </row>
    <row r="218" spans="1:505" s="2" customFormat="1">
      <c r="A218" s="507"/>
      <c r="D218" s="508"/>
      <c r="E218" s="509"/>
      <c r="F218" s="510"/>
      <c r="G218" s="511"/>
      <c r="H218" s="512"/>
      <c r="I218" s="513"/>
      <c r="L218" s="514"/>
      <c r="M218" s="515"/>
      <c r="N218" s="515"/>
      <c r="P218" s="514"/>
      <c r="Q218" s="515"/>
      <c r="R218" s="515"/>
      <c r="T218" s="514"/>
      <c r="U218" s="41"/>
      <c r="V218" s="41"/>
      <c r="W218" s="41"/>
      <c r="X218" s="515"/>
      <c r="Y218" s="515"/>
      <c r="Z218" s="515"/>
      <c r="AB218" s="514"/>
      <c r="AC218" s="461"/>
      <c r="AD218" s="461"/>
      <c r="AE218" s="466"/>
      <c r="AF218" s="466"/>
      <c r="AG218" s="466"/>
      <c r="AH218" s="466"/>
      <c r="AI218" s="292"/>
    </row>
    <row r="219" spans="1:505" s="2" customFormat="1">
      <c r="A219" s="507"/>
      <c r="D219" s="508"/>
      <c r="E219" s="509"/>
      <c r="F219" s="510"/>
      <c r="G219" s="511"/>
      <c r="H219" s="512"/>
      <c r="I219" s="513"/>
      <c r="L219" s="514"/>
      <c r="M219" s="515"/>
      <c r="N219" s="515"/>
      <c r="P219" s="514"/>
      <c r="Q219" s="515"/>
      <c r="R219" s="515"/>
      <c r="T219" s="514"/>
      <c r="U219" s="41"/>
      <c r="V219" s="41"/>
      <c r="W219" s="41"/>
      <c r="X219" s="515"/>
      <c r="Y219" s="515"/>
      <c r="Z219" s="515"/>
      <c r="AB219" s="514"/>
      <c r="AC219" s="461"/>
      <c r="AD219" s="461"/>
      <c r="AE219" s="466"/>
      <c r="AF219" s="466"/>
      <c r="AG219" s="466"/>
      <c r="AH219" s="466"/>
      <c r="AI219" s="292"/>
    </row>
    <row r="220" spans="1:505" s="2" customFormat="1">
      <c r="A220" s="507"/>
      <c r="D220" s="508"/>
      <c r="E220" s="509"/>
      <c r="F220" s="510"/>
      <c r="G220" s="511"/>
      <c r="H220" s="512"/>
      <c r="I220" s="513"/>
      <c r="L220" s="514"/>
      <c r="M220" s="515"/>
      <c r="N220" s="515"/>
      <c r="P220" s="514"/>
      <c r="Q220" s="515"/>
      <c r="R220" s="515"/>
      <c r="T220" s="514"/>
      <c r="U220" s="41"/>
      <c r="V220" s="41"/>
      <c r="W220" s="41"/>
      <c r="X220" s="515"/>
      <c r="Y220" s="515"/>
      <c r="Z220" s="515"/>
      <c r="AB220" s="514"/>
      <c r="AC220" s="461"/>
      <c r="AD220" s="461"/>
      <c r="AE220" s="466"/>
      <c r="AF220" s="466"/>
      <c r="AG220" s="466"/>
      <c r="AH220" s="466"/>
      <c r="AI220" s="292"/>
    </row>
    <row r="221" spans="1:505" s="2" customFormat="1">
      <c r="A221" s="507"/>
      <c r="D221" s="508"/>
      <c r="E221" s="509"/>
      <c r="F221" s="510"/>
      <c r="G221" s="511"/>
      <c r="H221" s="512"/>
      <c r="I221" s="513"/>
      <c r="L221" s="514"/>
      <c r="M221" s="515"/>
      <c r="N221" s="515"/>
      <c r="P221" s="514"/>
      <c r="Q221" s="515"/>
      <c r="R221" s="515"/>
      <c r="T221" s="514"/>
      <c r="U221" s="41"/>
      <c r="V221" s="41"/>
      <c r="W221" s="41"/>
      <c r="X221" s="515"/>
      <c r="Y221" s="515"/>
      <c r="Z221" s="515"/>
      <c r="AB221" s="514"/>
      <c r="AC221" s="461"/>
      <c r="AD221" s="461"/>
      <c r="AE221" s="466"/>
      <c r="AF221" s="466"/>
      <c r="AG221" s="466"/>
      <c r="AH221" s="466"/>
      <c r="AI221" s="292"/>
    </row>
    <row r="222" spans="1:505" s="2" customFormat="1">
      <c r="A222" s="507"/>
      <c r="D222" s="508"/>
      <c r="E222" s="509"/>
      <c r="F222" s="510"/>
      <c r="G222" s="511"/>
      <c r="H222" s="512"/>
      <c r="I222" s="513"/>
      <c r="L222" s="514"/>
      <c r="M222" s="515"/>
      <c r="N222" s="515"/>
      <c r="P222" s="514"/>
      <c r="Q222" s="515"/>
      <c r="R222" s="515"/>
      <c r="T222" s="514"/>
      <c r="U222" s="41"/>
      <c r="V222" s="41"/>
      <c r="W222" s="41"/>
      <c r="X222" s="515"/>
      <c r="Y222" s="515"/>
      <c r="Z222" s="515"/>
      <c r="AB222" s="514"/>
      <c r="AC222" s="461"/>
      <c r="AD222" s="461"/>
      <c r="AE222" s="466"/>
      <c r="AF222" s="466"/>
      <c r="AG222" s="466"/>
      <c r="AH222" s="466"/>
      <c r="AI222" s="292"/>
    </row>
    <row r="223" spans="1:505" s="2" customFormat="1">
      <c r="A223" s="507"/>
      <c r="D223" s="508"/>
      <c r="E223" s="509"/>
      <c r="F223" s="510"/>
      <c r="G223" s="511"/>
      <c r="H223" s="512"/>
      <c r="I223" s="513"/>
      <c r="L223" s="514"/>
      <c r="M223" s="515"/>
      <c r="N223" s="515"/>
      <c r="P223" s="514"/>
      <c r="Q223" s="515"/>
      <c r="R223" s="515"/>
      <c r="T223" s="514"/>
      <c r="U223" s="41"/>
      <c r="V223" s="41"/>
      <c r="W223" s="41"/>
      <c r="X223" s="515"/>
      <c r="Y223" s="515"/>
      <c r="Z223" s="515"/>
      <c r="AB223" s="514"/>
      <c r="AC223" s="461"/>
      <c r="AD223" s="461"/>
      <c r="AE223" s="466"/>
      <c r="AF223" s="466"/>
      <c r="AG223" s="466"/>
      <c r="AH223" s="466"/>
      <c r="AI223" s="292"/>
    </row>
    <row r="224" spans="1:505" s="2" customFormat="1">
      <c r="A224" s="507"/>
      <c r="D224" s="508"/>
      <c r="E224" s="509"/>
      <c r="F224" s="510"/>
      <c r="G224" s="511"/>
      <c r="H224" s="512"/>
      <c r="I224" s="513"/>
      <c r="L224" s="514"/>
      <c r="M224" s="515"/>
      <c r="N224" s="515"/>
      <c r="P224" s="514"/>
      <c r="Q224" s="515"/>
      <c r="R224" s="515"/>
      <c r="T224" s="514"/>
      <c r="U224" s="41"/>
      <c r="V224" s="41"/>
      <c r="W224" s="41"/>
      <c r="X224" s="515"/>
      <c r="Y224" s="515"/>
      <c r="Z224" s="515"/>
      <c r="AB224" s="514"/>
      <c r="AC224" s="461"/>
      <c r="AD224" s="461"/>
      <c r="AE224" s="466"/>
      <c r="AF224" s="466"/>
      <c r="AG224" s="466"/>
      <c r="AH224" s="466"/>
      <c r="AI224" s="292"/>
    </row>
    <row r="225" spans="1:35" s="2" customFormat="1">
      <c r="A225" s="507"/>
      <c r="D225" s="508"/>
      <c r="E225" s="509"/>
      <c r="F225" s="510"/>
      <c r="G225" s="511"/>
      <c r="H225" s="512"/>
      <c r="I225" s="513"/>
      <c r="L225" s="514"/>
      <c r="M225" s="515"/>
      <c r="N225" s="515"/>
      <c r="P225" s="514"/>
      <c r="Q225" s="515"/>
      <c r="R225" s="515"/>
      <c r="T225" s="514"/>
      <c r="U225" s="41"/>
      <c r="V225" s="41"/>
      <c r="W225" s="41"/>
      <c r="X225" s="515"/>
      <c r="Y225" s="515"/>
      <c r="Z225" s="515"/>
      <c r="AB225" s="514"/>
      <c r="AC225" s="461"/>
      <c r="AD225" s="461"/>
      <c r="AE225" s="466"/>
      <c r="AF225" s="466"/>
      <c r="AG225" s="466"/>
      <c r="AH225" s="466"/>
      <c r="AI225" s="292"/>
    </row>
    <row r="226" spans="1:35" s="2" customFormat="1">
      <c r="A226" s="507"/>
      <c r="D226" s="508"/>
      <c r="E226" s="509"/>
      <c r="F226" s="510"/>
      <c r="G226" s="511"/>
      <c r="H226" s="512"/>
      <c r="I226" s="513"/>
      <c r="L226" s="514"/>
      <c r="M226" s="515"/>
      <c r="N226" s="515"/>
      <c r="P226" s="514"/>
      <c r="Q226" s="515"/>
      <c r="R226" s="515"/>
      <c r="T226" s="514"/>
      <c r="U226" s="41"/>
      <c r="V226" s="41"/>
      <c r="W226" s="41"/>
      <c r="X226" s="515"/>
      <c r="Y226" s="515"/>
      <c r="Z226" s="515"/>
      <c r="AB226" s="514"/>
      <c r="AC226" s="461"/>
      <c r="AD226" s="461"/>
      <c r="AE226" s="466"/>
      <c r="AF226" s="466"/>
      <c r="AG226" s="466"/>
      <c r="AH226" s="466"/>
      <c r="AI226" s="292"/>
    </row>
    <row r="227" spans="1:35" s="2" customFormat="1">
      <c r="A227" s="507"/>
      <c r="D227" s="508"/>
      <c r="E227" s="509"/>
      <c r="F227" s="510"/>
      <c r="G227" s="511"/>
      <c r="H227" s="512"/>
      <c r="I227" s="513"/>
      <c r="L227" s="514"/>
      <c r="M227" s="515"/>
      <c r="N227" s="515"/>
      <c r="P227" s="514"/>
      <c r="Q227" s="515"/>
      <c r="R227" s="515"/>
      <c r="T227" s="514"/>
      <c r="U227" s="41"/>
      <c r="V227" s="41"/>
      <c r="W227" s="41"/>
      <c r="X227" s="515"/>
      <c r="Y227" s="515"/>
      <c r="Z227" s="515"/>
      <c r="AB227" s="514"/>
      <c r="AC227" s="461"/>
      <c r="AD227" s="461"/>
      <c r="AE227" s="466"/>
      <c r="AF227" s="466"/>
      <c r="AG227" s="466"/>
      <c r="AH227" s="466"/>
      <c r="AI227" s="292"/>
    </row>
    <row r="228" spans="1:35" s="2" customFormat="1">
      <c r="A228" s="507"/>
      <c r="D228" s="508"/>
      <c r="E228" s="509"/>
      <c r="F228" s="510"/>
      <c r="G228" s="511"/>
      <c r="H228" s="512"/>
      <c r="I228" s="513"/>
      <c r="L228" s="514"/>
      <c r="M228" s="515"/>
      <c r="N228" s="515"/>
      <c r="P228" s="514"/>
      <c r="Q228" s="515"/>
      <c r="R228" s="515"/>
      <c r="T228" s="514"/>
      <c r="U228" s="41"/>
      <c r="V228" s="41"/>
      <c r="W228" s="41"/>
      <c r="X228" s="515"/>
      <c r="Y228" s="515"/>
      <c r="Z228" s="515"/>
      <c r="AB228" s="514"/>
      <c r="AC228" s="461"/>
      <c r="AD228" s="461"/>
      <c r="AE228" s="466"/>
      <c r="AF228" s="466"/>
      <c r="AG228" s="466"/>
      <c r="AH228" s="466"/>
      <c r="AI228" s="292"/>
    </row>
    <row r="229" spans="1:35" s="2" customFormat="1">
      <c r="A229" s="507"/>
      <c r="D229" s="508"/>
      <c r="E229" s="509"/>
      <c r="F229" s="510"/>
      <c r="G229" s="511"/>
      <c r="H229" s="512"/>
      <c r="I229" s="513"/>
      <c r="L229" s="514"/>
      <c r="M229" s="515"/>
      <c r="N229" s="515"/>
      <c r="P229" s="514"/>
      <c r="Q229" s="515"/>
      <c r="R229" s="515"/>
      <c r="T229" s="514"/>
      <c r="U229" s="41"/>
      <c r="V229" s="41"/>
      <c r="W229" s="41"/>
      <c r="X229" s="515"/>
      <c r="Y229" s="515"/>
      <c r="Z229" s="515"/>
      <c r="AB229" s="514"/>
      <c r="AC229" s="461"/>
      <c r="AD229" s="461"/>
      <c r="AE229" s="466"/>
      <c r="AF229" s="466"/>
      <c r="AG229" s="466"/>
      <c r="AH229" s="466"/>
      <c r="AI229" s="292"/>
    </row>
    <row r="230" spans="1:35" s="2" customFormat="1">
      <c r="A230" s="507"/>
      <c r="D230" s="508"/>
      <c r="E230" s="509"/>
      <c r="F230" s="510"/>
      <c r="G230" s="511"/>
      <c r="H230" s="512"/>
      <c r="I230" s="513"/>
      <c r="L230" s="514"/>
      <c r="M230" s="515"/>
      <c r="N230" s="515"/>
      <c r="P230" s="514"/>
      <c r="Q230" s="515"/>
      <c r="R230" s="515"/>
      <c r="T230" s="514"/>
      <c r="U230" s="41"/>
      <c r="V230" s="41"/>
      <c r="W230" s="41"/>
      <c r="X230" s="515"/>
      <c r="Y230" s="515"/>
      <c r="Z230" s="515"/>
      <c r="AB230" s="514"/>
      <c r="AC230" s="461"/>
      <c r="AD230" s="461"/>
      <c r="AE230" s="466"/>
      <c r="AF230" s="466"/>
      <c r="AG230" s="466"/>
      <c r="AH230" s="466"/>
      <c r="AI230" s="292"/>
    </row>
    <row r="231" spans="1:35" s="2" customFormat="1">
      <c r="A231" s="507"/>
      <c r="D231" s="508"/>
      <c r="E231" s="509"/>
      <c r="F231" s="510"/>
      <c r="G231" s="511"/>
      <c r="H231" s="512"/>
      <c r="I231" s="513"/>
      <c r="L231" s="514"/>
      <c r="M231" s="515"/>
      <c r="N231" s="515"/>
      <c r="P231" s="514"/>
      <c r="Q231" s="515"/>
      <c r="R231" s="515"/>
      <c r="T231" s="514"/>
      <c r="U231" s="41"/>
      <c r="V231" s="41"/>
      <c r="W231" s="41"/>
      <c r="X231" s="515"/>
      <c r="Y231" s="515"/>
      <c r="Z231" s="515"/>
      <c r="AB231" s="514"/>
      <c r="AC231" s="461"/>
      <c r="AD231" s="461"/>
      <c r="AE231" s="466"/>
      <c r="AF231" s="466"/>
      <c r="AG231" s="466"/>
      <c r="AH231" s="466"/>
      <c r="AI231" s="292"/>
    </row>
    <row r="232" spans="1:35" s="2" customFormat="1">
      <c r="A232" s="507"/>
      <c r="D232" s="508"/>
      <c r="E232" s="509"/>
      <c r="F232" s="510"/>
      <c r="G232" s="511"/>
      <c r="H232" s="512"/>
      <c r="I232" s="513"/>
      <c r="L232" s="514"/>
      <c r="M232" s="515"/>
      <c r="N232" s="515"/>
      <c r="P232" s="514"/>
      <c r="Q232" s="515"/>
      <c r="R232" s="515"/>
      <c r="T232" s="514"/>
      <c r="U232" s="41"/>
      <c r="V232" s="41"/>
      <c r="W232" s="41"/>
      <c r="X232" s="515"/>
      <c r="Y232" s="515"/>
      <c r="Z232" s="515"/>
      <c r="AB232" s="514"/>
      <c r="AC232" s="461"/>
      <c r="AD232" s="461"/>
      <c r="AE232" s="466"/>
      <c r="AF232" s="466"/>
      <c r="AG232" s="466"/>
      <c r="AH232" s="466"/>
      <c r="AI232" s="292"/>
    </row>
    <row r="233" spans="1:35" s="2" customFormat="1">
      <c r="A233" s="507"/>
      <c r="D233" s="508"/>
      <c r="E233" s="509"/>
      <c r="F233" s="510"/>
      <c r="G233" s="511"/>
      <c r="H233" s="512"/>
      <c r="I233" s="513"/>
      <c r="L233" s="514"/>
      <c r="M233" s="515"/>
      <c r="N233" s="515"/>
      <c r="P233" s="514"/>
      <c r="Q233" s="515"/>
      <c r="R233" s="515"/>
      <c r="T233" s="514"/>
      <c r="U233" s="41"/>
      <c r="V233" s="41"/>
      <c r="W233" s="41"/>
      <c r="X233" s="515"/>
      <c r="Y233" s="515"/>
      <c r="Z233" s="515"/>
      <c r="AB233" s="514"/>
      <c r="AC233" s="461"/>
      <c r="AD233" s="461"/>
      <c r="AE233" s="466"/>
      <c r="AF233" s="466"/>
      <c r="AG233" s="466"/>
      <c r="AH233" s="466"/>
      <c r="AI233" s="292"/>
    </row>
    <row r="234" spans="1:35" s="2" customFormat="1">
      <c r="A234" s="507"/>
      <c r="D234" s="508"/>
      <c r="E234" s="509"/>
      <c r="F234" s="510"/>
      <c r="G234" s="511"/>
      <c r="H234" s="512"/>
      <c r="I234" s="513"/>
      <c r="L234" s="514"/>
      <c r="M234" s="515"/>
      <c r="N234" s="515"/>
      <c r="P234" s="514"/>
      <c r="Q234" s="515"/>
      <c r="R234" s="515"/>
      <c r="T234" s="514"/>
      <c r="U234" s="41"/>
      <c r="V234" s="41"/>
      <c r="W234" s="41"/>
      <c r="X234" s="515"/>
      <c r="Y234" s="515"/>
      <c r="Z234" s="515"/>
      <c r="AB234" s="514"/>
      <c r="AC234" s="461"/>
      <c r="AD234" s="461"/>
      <c r="AE234" s="466"/>
      <c r="AF234" s="466"/>
      <c r="AG234" s="466"/>
      <c r="AH234" s="466"/>
      <c r="AI234" s="292"/>
    </row>
    <row r="235" spans="1:35" s="2" customFormat="1">
      <c r="A235" s="507"/>
      <c r="D235" s="508"/>
      <c r="E235" s="509"/>
      <c r="F235" s="510"/>
      <c r="G235" s="511"/>
      <c r="H235" s="512"/>
      <c r="I235" s="513"/>
      <c r="L235" s="514"/>
      <c r="M235" s="515"/>
      <c r="N235" s="515"/>
      <c r="P235" s="514"/>
      <c r="Q235" s="515"/>
      <c r="R235" s="515"/>
      <c r="T235" s="514"/>
      <c r="U235" s="41"/>
      <c r="V235" s="41"/>
      <c r="W235" s="41"/>
      <c r="X235" s="515"/>
      <c r="Y235" s="515"/>
      <c r="Z235" s="515"/>
      <c r="AB235" s="514"/>
      <c r="AC235" s="461"/>
      <c r="AD235" s="461"/>
      <c r="AE235" s="466"/>
      <c r="AF235" s="466"/>
      <c r="AG235" s="466"/>
      <c r="AH235" s="466"/>
      <c r="AI235" s="292"/>
    </row>
    <row r="236" spans="1:35" s="2" customFormat="1">
      <c r="A236" s="507"/>
      <c r="D236" s="508"/>
      <c r="E236" s="509"/>
      <c r="F236" s="510"/>
      <c r="G236" s="511"/>
      <c r="H236" s="512"/>
      <c r="I236" s="513"/>
      <c r="L236" s="514"/>
      <c r="M236" s="515"/>
      <c r="N236" s="515"/>
      <c r="P236" s="514"/>
      <c r="Q236" s="515"/>
      <c r="R236" s="515"/>
      <c r="T236" s="514"/>
      <c r="U236" s="41"/>
      <c r="V236" s="41"/>
      <c r="W236" s="41"/>
      <c r="X236" s="515"/>
      <c r="Y236" s="515"/>
      <c r="Z236" s="515"/>
      <c r="AB236" s="514"/>
      <c r="AC236" s="461"/>
      <c r="AD236" s="461"/>
      <c r="AE236" s="466"/>
      <c r="AF236" s="466"/>
      <c r="AG236" s="466"/>
      <c r="AH236" s="466"/>
      <c r="AI236" s="292"/>
    </row>
    <row r="237" spans="1:35" s="2" customFormat="1">
      <c r="A237" s="507"/>
      <c r="D237" s="508"/>
      <c r="E237" s="509"/>
      <c r="F237" s="510"/>
      <c r="G237" s="511"/>
      <c r="H237" s="512"/>
      <c r="I237" s="513"/>
      <c r="L237" s="514"/>
      <c r="M237" s="515"/>
      <c r="N237" s="515"/>
      <c r="P237" s="514"/>
      <c r="Q237" s="515"/>
      <c r="R237" s="515"/>
      <c r="T237" s="514"/>
      <c r="U237" s="41"/>
      <c r="V237" s="41"/>
      <c r="W237" s="41"/>
      <c r="X237" s="515"/>
      <c r="Y237" s="515"/>
      <c r="Z237" s="515"/>
      <c r="AB237" s="514"/>
      <c r="AC237" s="461"/>
      <c r="AD237" s="461"/>
      <c r="AE237" s="466"/>
      <c r="AF237" s="466"/>
      <c r="AG237" s="466"/>
      <c r="AH237" s="466"/>
      <c r="AI237" s="292"/>
    </row>
    <row r="238" spans="1:35" s="2" customFormat="1">
      <c r="A238" s="507"/>
      <c r="D238" s="508"/>
      <c r="E238" s="509"/>
      <c r="F238" s="510"/>
      <c r="G238" s="511"/>
      <c r="H238" s="512"/>
      <c r="I238" s="513"/>
      <c r="L238" s="514"/>
      <c r="M238" s="515"/>
      <c r="N238" s="515"/>
      <c r="P238" s="514"/>
      <c r="Q238" s="515"/>
      <c r="R238" s="515"/>
      <c r="T238" s="514"/>
      <c r="U238" s="41"/>
      <c r="V238" s="41"/>
      <c r="W238" s="41"/>
      <c r="X238" s="515"/>
      <c r="Y238" s="515"/>
      <c r="Z238" s="515"/>
      <c r="AB238" s="514"/>
      <c r="AC238" s="461"/>
      <c r="AD238" s="461"/>
      <c r="AE238" s="466"/>
      <c r="AF238" s="466"/>
      <c r="AG238" s="466"/>
      <c r="AH238" s="466"/>
      <c r="AI238" s="292"/>
    </row>
    <row r="239" spans="1:35" s="2" customFormat="1">
      <c r="A239" s="507"/>
      <c r="D239" s="508"/>
      <c r="E239" s="509"/>
      <c r="F239" s="510"/>
      <c r="G239" s="511"/>
      <c r="H239" s="512"/>
      <c r="I239" s="513"/>
      <c r="L239" s="514"/>
      <c r="M239" s="515"/>
      <c r="N239" s="515"/>
      <c r="P239" s="514"/>
      <c r="Q239" s="515"/>
      <c r="R239" s="515"/>
      <c r="T239" s="514"/>
      <c r="U239" s="41"/>
      <c r="V239" s="41"/>
      <c r="W239" s="41"/>
      <c r="X239" s="515"/>
      <c r="Y239" s="515"/>
      <c r="Z239" s="515"/>
      <c r="AB239" s="514"/>
      <c r="AC239" s="461"/>
      <c r="AD239" s="461"/>
      <c r="AE239" s="466"/>
      <c r="AF239" s="466"/>
      <c r="AG239" s="466"/>
      <c r="AH239" s="466"/>
      <c r="AI239" s="292"/>
    </row>
    <row r="240" spans="1:35" s="2" customFormat="1">
      <c r="A240" s="507"/>
      <c r="D240" s="508"/>
      <c r="E240" s="509"/>
      <c r="F240" s="510"/>
      <c r="G240" s="511"/>
      <c r="H240" s="512"/>
      <c r="I240" s="513"/>
      <c r="L240" s="514"/>
      <c r="M240" s="515"/>
      <c r="N240" s="515"/>
      <c r="P240" s="514"/>
      <c r="Q240" s="515"/>
      <c r="R240" s="515"/>
      <c r="T240" s="514"/>
      <c r="U240" s="41"/>
      <c r="V240" s="41"/>
      <c r="W240" s="41"/>
      <c r="X240" s="515"/>
      <c r="Y240" s="515"/>
      <c r="Z240" s="515"/>
      <c r="AB240" s="514"/>
      <c r="AC240" s="461"/>
      <c r="AD240" s="461"/>
      <c r="AE240" s="466"/>
      <c r="AF240" s="466"/>
      <c r="AG240" s="466"/>
      <c r="AH240" s="466"/>
      <c r="AI240" s="292"/>
    </row>
    <row r="241" spans="1:35" s="2" customFormat="1">
      <c r="A241" s="507"/>
      <c r="D241" s="508"/>
      <c r="E241" s="509"/>
      <c r="F241" s="510"/>
      <c r="G241" s="511"/>
      <c r="H241" s="512"/>
      <c r="I241" s="513"/>
      <c r="L241" s="514"/>
      <c r="M241" s="515"/>
      <c r="N241" s="515"/>
      <c r="P241" s="514"/>
      <c r="Q241" s="515"/>
      <c r="R241" s="515"/>
      <c r="T241" s="514"/>
      <c r="U241" s="41"/>
      <c r="V241" s="41"/>
      <c r="W241" s="41"/>
      <c r="X241" s="515"/>
      <c r="Y241" s="515"/>
      <c r="Z241" s="515"/>
      <c r="AB241" s="514"/>
      <c r="AC241" s="461"/>
      <c r="AD241" s="461"/>
      <c r="AE241" s="466"/>
      <c r="AF241" s="466"/>
      <c r="AG241" s="466"/>
      <c r="AH241" s="466"/>
      <c r="AI241" s="292"/>
    </row>
    <row r="242" spans="1:35" s="2" customFormat="1">
      <c r="A242" s="507"/>
      <c r="D242" s="508"/>
      <c r="E242" s="509"/>
      <c r="F242" s="510"/>
      <c r="G242" s="511"/>
      <c r="H242" s="512"/>
      <c r="I242" s="513"/>
      <c r="L242" s="514"/>
      <c r="M242" s="515"/>
      <c r="N242" s="515"/>
      <c r="P242" s="514"/>
      <c r="Q242" s="515"/>
      <c r="R242" s="515"/>
      <c r="T242" s="514"/>
      <c r="U242" s="41"/>
      <c r="V242" s="41"/>
      <c r="W242" s="41"/>
      <c r="X242" s="515"/>
      <c r="Y242" s="515"/>
      <c r="Z242" s="515"/>
      <c r="AB242" s="514"/>
      <c r="AC242" s="461"/>
      <c r="AD242" s="461"/>
      <c r="AE242" s="466"/>
      <c r="AF242" s="466"/>
      <c r="AG242" s="466"/>
      <c r="AH242" s="466"/>
      <c r="AI242" s="292"/>
    </row>
    <row r="243" spans="1:35" s="2" customFormat="1">
      <c r="A243" s="507"/>
      <c r="D243" s="508"/>
      <c r="E243" s="509"/>
      <c r="F243" s="510"/>
      <c r="G243" s="511"/>
      <c r="H243" s="512"/>
      <c r="I243" s="513"/>
      <c r="L243" s="514"/>
      <c r="M243" s="515"/>
      <c r="N243" s="515"/>
      <c r="P243" s="514"/>
      <c r="Q243" s="515"/>
      <c r="R243" s="515"/>
      <c r="T243" s="514"/>
      <c r="U243" s="41"/>
      <c r="V243" s="41"/>
      <c r="W243" s="41"/>
      <c r="X243" s="515"/>
      <c r="Y243" s="515"/>
      <c r="Z243" s="515"/>
      <c r="AB243" s="514"/>
      <c r="AC243" s="461"/>
      <c r="AD243" s="461"/>
      <c r="AE243" s="466"/>
      <c r="AF243" s="466"/>
      <c r="AG243" s="466"/>
      <c r="AH243" s="466"/>
      <c r="AI243" s="292"/>
    </row>
    <row r="244" spans="1:35" s="2" customFormat="1">
      <c r="A244" s="507"/>
      <c r="D244" s="508"/>
      <c r="E244" s="509"/>
      <c r="F244" s="510"/>
      <c r="G244" s="511"/>
      <c r="H244" s="512"/>
      <c r="I244" s="513"/>
      <c r="L244" s="514"/>
      <c r="M244" s="515"/>
      <c r="N244" s="515"/>
      <c r="P244" s="514"/>
      <c r="Q244" s="515"/>
      <c r="R244" s="515"/>
      <c r="T244" s="514"/>
      <c r="U244" s="41"/>
      <c r="V244" s="41"/>
      <c r="W244" s="41"/>
      <c r="X244" s="515"/>
      <c r="Y244" s="515"/>
      <c r="Z244" s="515"/>
      <c r="AB244" s="514"/>
      <c r="AC244" s="461"/>
      <c r="AD244" s="461"/>
      <c r="AE244" s="466"/>
      <c r="AF244" s="466"/>
      <c r="AG244" s="466"/>
      <c r="AH244" s="466"/>
      <c r="AI244" s="292"/>
    </row>
    <row r="245" spans="1:35" s="2" customFormat="1">
      <c r="A245" s="507"/>
      <c r="D245" s="508"/>
      <c r="E245" s="509"/>
      <c r="F245" s="510"/>
      <c r="G245" s="511"/>
      <c r="H245" s="512"/>
      <c r="I245" s="513"/>
      <c r="L245" s="514"/>
      <c r="M245" s="515"/>
      <c r="N245" s="515"/>
      <c r="P245" s="514"/>
      <c r="Q245" s="515"/>
      <c r="R245" s="515"/>
      <c r="T245" s="514"/>
      <c r="U245" s="41"/>
      <c r="V245" s="41"/>
      <c r="W245" s="41"/>
      <c r="X245" s="515"/>
      <c r="Y245" s="515"/>
      <c r="Z245" s="515"/>
      <c r="AB245" s="514"/>
      <c r="AC245" s="461"/>
      <c r="AD245" s="461"/>
      <c r="AE245" s="466"/>
      <c r="AF245" s="466"/>
      <c r="AG245" s="466"/>
      <c r="AH245" s="466"/>
      <c r="AI245" s="292"/>
    </row>
    <row r="246" spans="1:35" s="2" customFormat="1">
      <c r="A246" s="507"/>
      <c r="D246" s="508"/>
      <c r="E246" s="509"/>
      <c r="F246" s="510"/>
      <c r="G246" s="511"/>
      <c r="H246" s="512"/>
      <c r="I246" s="513"/>
      <c r="L246" s="514"/>
      <c r="M246" s="515"/>
      <c r="N246" s="515"/>
      <c r="P246" s="514"/>
      <c r="Q246" s="515"/>
      <c r="R246" s="515"/>
      <c r="T246" s="514"/>
      <c r="U246" s="41"/>
      <c r="V246" s="41"/>
      <c r="W246" s="41"/>
      <c r="X246" s="515"/>
      <c r="Y246" s="515"/>
      <c r="Z246" s="515"/>
      <c r="AB246" s="514"/>
      <c r="AC246" s="461"/>
      <c r="AD246" s="461"/>
      <c r="AE246" s="466"/>
      <c r="AF246" s="466"/>
      <c r="AG246" s="466"/>
      <c r="AH246" s="466"/>
      <c r="AI246" s="292"/>
    </row>
    <row r="247" spans="1:35" s="2" customFormat="1">
      <c r="A247" s="507"/>
      <c r="D247" s="508"/>
      <c r="E247" s="509"/>
      <c r="F247" s="510"/>
      <c r="G247" s="511"/>
      <c r="H247" s="512"/>
      <c r="I247" s="513"/>
      <c r="L247" s="514"/>
      <c r="M247" s="515"/>
      <c r="N247" s="515"/>
      <c r="P247" s="514"/>
      <c r="Q247" s="515"/>
      <c r="R247" s="515"/>
      <c r="T247" s="514"/>
      <c r="U247" s="41"/>
      <c r="V247" s="41"/>
      <c r="W247" s="41"/>
      <c r="X247" s="515"/>
      <c r="Y247" s="515"/>
      <c r="Z247" s="515"/>
      <c r="AB247" s="514"/>
      <c r="AC247" s="461"/>
      <c r="AD247" s="461"/>
      <c r="AE247" s="466"/>
      <c r="AF247" s="466"/>
      <c r="AG247" s="466"/>
      <c r="AH247" s="466"/>
      <c r="AI247" s="292"/>
    </row>
    <row r="248" spans="1:35" s="2" customFormat="1">
      <c r="A248" s="507"/>
      <c r="D248" s="508"/>
      <c r="E248" s="509"/>
      <c r="F248" s="510"/>
      <c r="G248" s="511"/>
      <c r="H248" s="512"/>
      <c r="I248" s="513"/>
      <c r="L248" s="514"/>
      <c r="M248" s="515"/>
      <c r="N248" s="515"/>
      <c r="P248" s="514"/>
      <c r="Q248" s="515"/>
      <c r="R248" s="515"/>
      <c r="T248" s="514"/>
      <c r="U248" s="41"/>
      <c r="V248" s="41"/>
      <c r="W248" s="41"/>
      <c r="X248" s="515"/>
      <c r="Y248" s="515"/>
      <c r="Z248" s="515"/>
      <c r="AB248" s="514"/>
      <c r="AC248" s="461"/>
      <c r="AD248" s="461"/>
      <c r="AE248" s="466"/>
      <c r="AF248" s="466"/>
      <c r="AG248" s="466"/>
      <c r="AH248" s="466"/>
      <c r="AI248" s="292"/>
    </row>
    <row r="249" spans="1:35" s="2" customFormat="1">
      <c r="A249" s="507"/>
      <c r="D249" s="508"/>
      <c r="E249" s="509"/>
      <c r="F249" s="510"/>
      <c r="G249" s="511"/>
      <c r="H249" s="512"/>
      <c r="I249" s="513"/>
      <c r="L249" s="514"/>
      <c r="M249" s="515"/>
      <c r="N249" s="515"/>
      <c r="P249" s="514"/>
      <c r="Q249" s="515"/>
      <c r="R249" s="515"/>
      <c r="T249" s="514"/>
      <c r="U249" s="41"/>
      <c r="V249" s="41"/>
      <c r="W249" s="41"/>
      <c r="X249" s="515"/>
      <c r="Y249" s="515"/>
      <c r="Z249" s="515"/>
      <c r="AB249" s="514"/>
      <c r="AC249" s="461"/>
      <c r="AD249" s="461"/>
      <c r="AE249" s="466"/>
      <c r="AF249" s="466"/>
      <c r="AG249" s="466"/>
      <c r="AH249" s="466"/>
      <c r="AI249" s="292"/>
    </row>
    <row r="250" spans="1:35" s="2" customFormat="1">
      <c r="A250" s="507"/>
      <c r="D250" s="508"/>
      <c r="E250" s="509"/>
      <c r="F250" s="510"/>
      <c r="G250" s="511"/>
      <c r="H250" s="512"/>
      <c r="I250" s="513"/>
      <c r="L250" s="514"/>
      <c r="M250" s="515"/>
      <c r="N250" s="515"/>
      <c r="P250" s="514"/>
      <c r="Q250" s="515"/>
      <c r="R250" s="515"/>
      <c r="T250" s="514"/>
      <c r="U250" s="41"/>
      <c r="V250" s="41"/>
      <c r="W250" s="41"/>
      <c r="X250" s="515"/>
      <c r="Y250" s="515"/>
      <c r="Z250" s="515"/>
      <c r="AB250" s="514"/>
      <c r="AC250" s="461"/>
      <c r="AD250" s="461"/>
      <c r="AE250" s="466"/>
      <c r="AF250" s="466"/>
      <c r="AG250" s="466"/>
      <c r="AH250" s="466"/>
      <c r="AI250" s="292"/>
    </row>
    <row r="251" spans="1:35" s="2" customFormat="1">
      <c r="A251" s="507"/>
      <c r="D251" s="508"/>
      <c r="E251" s="509"/>
      <c r="F251" s="510"/>
      <c r="G251" s="511"/>
      <c r="H251" s="512"/>
      <c r="I251" s="513"/>
      <c r="L251" s="514"/>
      <c r="M251" s="515"/>
      <c r="N251" s="515"/>
      <c r="P251" s="514"/>
      <c r="Q251" s="515"/>
      <c r="R251" s="515"/>
      <c r="T251" s="514"/>
      <c r="U251" s="41"/>
      <c r="V251" s="41"/>
      <c r="W251" s="41"/>
      <c r="X251" s="515"/>
      <c r="Y251" s="515"/>
      <c r="Z251" s="515"/>
      <c r="AB251" s="514"/>
      <c r="AC251" s="461"/>
      <c r="AD251" s="461"/>
      <c r="AE251" s="466"/>
      <c r="AF251" s="466"/>
      <c r="AG251" s="466"/>
      <c r="AH251" s="466"/>
      <c r="AI251" s="292"/>
    </row>
    <row r="252" spans="1:35" s="2" customFormat="1">
      <c r="A252" s="507"/>
      <c r="D252" s="508"/>
      <c r="E252" s="509"/>
      <c r="F252" s="510"/>
      <c r="G252" s="511"/>
      <c r="H252" s="512"/>
      <c r="I252" s="513"/>
      <c r="L252" s="514"/>
      <c r="M252" s="515"/>
      <c r="N252" s="515"/>
      <c r="P252" s="514"/>
      <c r="Q252" s="515"/>
      <c r="R252" s="515"/>
      <c r="T252" s="514"/>
      <c r="U252" s="41"/>
      <c r="V252" s="41"/>
      <c r="W252" s="41"/>
      <c r="X252" s="515"/>
      <c r="Y252" s="515"/>
      <c r="Z252" s="515"/>
      <c r="AB252" s="514"/>
      <c r="AC252" s="461"/>
      <c r="AD252" s="461"/>
      <c r="AE252" s="466"/>
      <c r="AF252" s="466"/>
      <c r="AG252" s="466"/>
      <c r="AH252" s="466"/>
      <c r="AI252" s="292"/>
    </row>
    <row r="253" spans="1:35" s="2" customFormat="1">
      <c r="A253" s="507"/>
      <c r="D253" s="508"/>
      <c r="E253" s="509"/>
      <c r="F253" s="510"/>
      <c r="G253" s="511"/>
      <c r="H253" s="512"/>
      <c r="I253" s="513"/>
      <c r="L253" s="514"/>
      <c r="M253" s="515"/>
      <c r="N253" s="515"/>
      <c r="P253" s="514"/>
      <c r="Q253" s="515"/>
      <c r="R253" s="515"/>
      <c r="T253" s="514"/>
      <c r="U253" s="41"/>
      <c r="V253" s="41"/>
      <c r="W253" s="41"/>
      <c r="X253" s="515"/>
      <c r="Y253" s="515"/>
      <c r="Z253" s="515"/>
      <c r="AB253" s="514"/>
      <c r="AC253" s="461"/>
      <c r="AD253" s="461"/>
      <c r="AE253" s="466"/>
      <c r="AF253" s="466"/>
      <c r="AG253" s="466"/>
      <c r="AH253" s="466"/>
      <c r="AI253" s="292"/>
    </row>
    <row r="254" spans="1:35" s="2" customFormat="1">
      <c r="A254" s="507"/>
      <c r="D254" s="508"/>
      <c r="E254" s="509"/>
      <c r="F254" s="510"/>
      <c r="G254" s="511"/>
      <c r="H254" s="512"/>
      <c r="I254" s="513"/>
      <c r="L254" s="514"/>
      <c r="M254" s="515"/>
      <c r="N254" s="515"/>
      <c r="P254" s="514"/>
      <c r="Q254" s="515"/>
      <c r="R254" s="515"/>
      <c r="T254" s="514"/>
      <c r="U254" s="41"/>
      <c r="V254" s="41"/>
      <c r="W254" s="41"/>
      <c r="X254" s="515"/>
      <c r="Y254" s="515"/>
      <c r="Z254" s="515"/>
      <c r="AB254" s="514"/>
      <c r="AC254" s="461"/>
      <c r="AD254" s="461"/>
      <c r="AE254" s="466"/>
      <c r="AF254" s="466"/>
      <c r="AG254" s="466"/>
      <c r="AH254" s="466"/>
      <c r="AI254" s="292"/>
    </row>
    <row r="255" spans="1:35" s="2" customFormat="1">
      <c r="A255" s="507"/>
      <c r="D255" s="508"/>
      <c r="E255" s="509"/>
      <c r="F255" s="510"/>
      <c r="G255" s="511"/>
      <c r="H255" s="512"/>
      <c r="I255" s="513"/>
      <c r="L255" s="514"/>
      <c r="M255" s="515"/>
      <c r="N255" s="515"/>
      <c r="P255" s="514"/>
      <c r="Q255" s="515"/>
      <c r="R255" s="515"/>
      <c r="T255" s="514"/>
      <c r="U255" s="41"/>
      <c r="V255" s="41"/>
      <c r="W255" s="41"/>
      <c r="X255" s="515"/>
      <c r="Y255" s="515"/>
      <c r="Z255" s="515"/>
      <c r="AB255" s="514"/>
      <c r="AC255" s="461"/>
      <c r="AD255" s="461"/>
      <c r="AE255" s="466"/>
      <c r="AF255" s="466"/>
      <c r="AG255" s="466"/>
      <c r="AH255" s="466"/>
      <c r="AI255" s="292"/>
    </row>
    <row r="256" spans="1:35" s="2" customFormat="1">
      <c r="A256" s="507"/>
      <c r="D256" s="508"/>
      <c r="E256" s="509"/>
      <c r="F256" s="510"/>
      <c r="G256" s="511"/>
      <c r="H256" s="512"/>
      <c r="I256" s="513"/>
      <c r="L256" s="514"/>
      <c r="M256" s="515"/>
      <c r="N256" s="515"/>
      <c r="P256" s="514"/>
      <c r="Q256" s="515"/>
      <c r="R256" s="515"/>
      <c r="T256" s="514"/>
      <c r="U256" s="41"/>
      <c r="V256" s="41"/>
      <c r="W256" s="41"/>
      <c r="X256" s="515"/>
      <c r="Y256" s="515"/>
      <c r="Z256" s="515"/>
      <c r="AB256" s="514"/>
      <c r="AC256" s="461"/>
      <c r="AD256" s="461"/>
      <c r="AE256" s="466"/>
      <c r="AF256" s="466"/>
      <c r="AG256" s="466"/>
      <c r="AH256" s="466"/>
      <c r="AI256" s="292"/>
    </row>
    <row r="257" spans="1:35" s="2" customFormat="1">
      <c r="A257" s="507"/>
      <c r="D257" s="508"/>
      <c r="E257" s="509"/>
      <c r="F257" s="510"/>
      <c r="G257" s="511"/>
      <c r="H257" s="512"/>
      <c r="I257" s="513"/>
      <c r="L257" s="514"/>
      <c r="M257" s="515"/>
      <c r="N257" s="515"/>
      <c r="P257" s="514"/>
      <c r="Q257" s="515"/>
      <c r="R257" s="515"/>
      <c r="T257" s="514"/>
      <c r="U257" s="41"/>
      <c r="V257" s="41"/>
      <c r="W257" s="41"/>
      <c r="X257" s="515"/>
      <c r="Y257" s="515"/>
      <c r="Z257" s="515"/>
      <c r="AB257" s="514"/>
      <c r="AC257" s="461"/>
      <c r="AD257" s="461"/>
      <c r="AE257" s="466"/>
      <c r="AF257" s="466"/>
      <c r="AG257" s="466"/>
      <c r="AH257" s="466"/>
      <c r="AI257" s="292"/>
    </row>
    <row r="258" spans="1:35" s="2" customFormat="1">
      <c r="A258" s="507"/>
      <c r="D258" s="508"/>
      <c r="E258" s="509"/>
      <c r="F258" s="510"/>
      <c r="G258" s="511"/>
      <c r="H258" s="512"/>
      <c r="I258" s="513"/>
      <c r="L258" s="514"/>
      <c r="M258" s="515"/>
      <c r="N258" s="515"/>
      <c r="P258" s="514"/>
      <c r="Q258" s="515"/>
      <c r="R258" s="515"/>
      <c r="T258" s="514"/>
      <c r="U258" s="41"/>
      <c r="V258" s="41"/>
      <c r="W258" s="41"/>
      <c r="X258" s="515"/>
      <c r="Y258" s="515"/>
      <c r="Z258" s="515"/>
      <c r="AB258" s="514"/>
      <c r="AC258" s="461"/>
      <c r="AD258" s="461"/>
      <c r="AE258" s="466"/>
      <c r="AF258" s="466"/>
      <c r="AG258" s="466"/>
      <c r="AH258" s="466"/>
      <c r="AI258" s="292"/>
    </row>
    <row r="259" spans="1:35" s="2" customFormat="1">
      <c r="A259" s="507"/>
      <c r="D259" s="508"/>
      <c r="E259" s="509"/>
      <c r="F259" s="510"/>
      <c r="G259" s="511"/>
      <c r="H259" s="512"/>
      <c r="I259" s="513"/>
      <c r="L259" s="514"/>
      <c r="M259" s="515"/>
      <c r="N259" s="515"/>
      <c r="P259" s="514"/>
      <c r="Q259" s="515"/>
      <c r="R259" s="515"/>
      <c r="T259" s="514"/>
      <c r="U259" s="41"/>
      <c r="V259" s="41"/>
      <c r="W259" s="41"/>
      <c r="X259" s="515"/>
      <c r="Y259" s="515"/>
      <c r="Z259" s="515"/>
      <c r="AB259" s="514"/>
      <c r="AC259" s="461"/>
      <c r="AD259" s="461"/>
      <c r="AE259" s="466"/>
      <c r="AF259" s="466"/>
      <c r="AG259" s="466"/>
      <c r="AH259" s="466"/>
      <c r="AI259" s="292"/>
    </row>
    <row r="260" spans="1:35" s="2" customFormat="1">
      <c r="A260" s="507"/>
      <c r="D260" s="508"/>
      <c r="E260" s="509"/>
      <c r="F260" s="510"/>
      <c r="G260" s="511"/>
      <c r="H260" s="512"/>
      <c r="I260" s="513"/>
      <c r="L260" s="514"/>
      <c r="M260" s="515"/>
      <c r="N260" s="515"/>
      <c r="P260" s="514"/>
      <c r="Q260" s="515"/>
      <c r="R260" s="515"/>
      <c r="T260" s="514"/>
      <c r="U260" s="41"/>
      <c r="V260" s="41"/>
      <c r="W260" s="41"/>
      <c r="X260" s="515"/>
      <c r="Y260" s="515"/>
      <c r="Z260" s="515"/>
      <c r="AB260" s="514"/>
      <c r="AC260" s="461"/>
      <c r="AD260" s="461"/>
      <c r="AE260" s="466"/>
      <c r="AF260" s="466"/>
      <c r="AG260" s="466"/>
      <c r="AH260" s="466"/>
      <c r="AI260" s="292"/>
    </row>
    <row r="261" spans="1:35" s="2" customFormat="1">
      <c r="A261" s="507"/>
      <c r="D261" s="508"/>
      <c r="E261" s="509"/>
      <c r="F261" s="510"/>
      <c r="G261" s="511"/>
      <c r="H261" s="512"/>
      <c r="I261" s="513"/>
      <c r="L261" s="514"/>
      <c r="M261" s="515"/>
      <c r="N261" s="515"/>
      <c r="P261" s="514"/>
      <c r="Q261" s="515"/>
      <c r="R261" s="515"/>
      <c r="T261" s="514"/>
      <c r="U261" s="41"/>
      <c r="V261" s="41"/>
      <c r="W261" s="41"/>
      <c r="X261" s="515"/>
      <c r="Y261" s="515"/>
      <c r="Z261" s="515"/>
      <c r="AB261" s="514"/>
      <c r="AC261" s="461"/>
      <c r="AD261" s="461"/>
      <c r="AE261" s="466"/>
      <c r="AF261" s="466"/>
      <c r="AG261" s="466"/>
      <c r="AH261" s="466"/>
      <c r="AI261" s="292"/>
    </row>
    <row r="262" spans="1:35" s="2" customFormat="1">
      <c r="A262" s="507"/>
      <c r="D262" s="508"/>
      <c r="E262" s="509"/>
      <c r="F262" s="510"/>
      <c r="G262" s="511"/>
      <c r="H262" s="512"/>
      <c r="I262" s="513"/>
      <c r="L262" s="514"/>
      <c r="M262" s="515"/>
      <c r="N262" s="515"/>
      <c r="P262" s="514"/>
      <c r="Q262" s="515"/>
      <c r="R262" s="515"/>
      <c r="T262" s="514"/>
      <c r="U262" s="41"/>
      <c r="V262" s="41"/>
      <c r="W262" s="41"/>
      <c r="X262" s="515"/>
      <c r="Y262" s="515"/>
      <c r="Z262" s="515"/>
      <c r="AB262" s="514"/>
      <c r="AC262" s="461"/>
      <c r="AD262" s="461"/>
      <c r="AE262" s="466"/>
      <c r="AF262" s="466"/>
      <c r="AG262" s="466"/>
      <c r="AH262" s="466"/>
      <c r="AI262" s="292"/>
    </row>
    <row r="263" spans="1:35" s="2" customFormat="1">
      <c r="A263" s="507"/>
      <c r="D263" s="508"/>
      <c r="E263" s="509"/>
      <c r="F263" s="510"/>
      <c r="G263" s="511"/>
      <c r="H263" s="512"/>
      <c r="I263" s="513"/>
      <c r="L263" s="514"/>
      <c r="M263" s="515"/>
      <c r="N263" s="515"/>
      <c r="P263" s="514"/>
      <c r="Q263" s="515"/>
      <c r="R263" s="515"/>
      <c r="T263" s="514"/>
      <c r="U263" s="41"/>
      <c r="V263" s="41"/>
      <c r="W263" s="41"/>
      <c r="X263" s="515"/>
      <c r="Y263" s="515"/>
      <c r="Z263" s="515"/>
      <c r="AB263" s="514"/>
      <c r="AC263" s="461"/>
      <c r="AD263" s="461"/>
      <c r="AE263" s="466"/>
      <c r="AF263" s="466"/>
      <c r="AG263" s="466"/>
      <c r="AH263" s="466"/>
      <c r="AI263" s="292"/>
    </row>
    <row r="264" spans="1:35" s="2" customFormat="1">
      <c r="A264" s="507"/>
      <c r="D264" s="508"/>
      <c r="E264" s="509"/>
      <c r="F264" s="510"/>
      <c r="G264" s="511"/>
      <c r="H264" s="512"/>
      <c r="I264" s="513"/>
      <c r="L264" s="514"/>
      <c r="M264" s="515"/>
      <c r="N264" s="515"/>
      <c r="P264" s="514"/>
      <c r="Q264" s="515"/>
      <c r="R264" s="515"/>
      <c r="T264" s="514"/>
      <c r="U264" s="41"/>
      <c r="V264" s="41"/>
      <c r="W264" s="41"/>
      <c r="X264" s="515"/>
      <c r="Y264" s="515"/>
      <c r="Z264" s="515"/>
      <c r="AB264" s="514"/>
      <c r="AC264" s="461"/>
      <c r="AD264" s="461"/>
      <c r="AE264" s="466"/>
      <c r="AF264" s="466"/>
      <c r="AG264" s="466"/>
      <c r="AH264" s="466"/>
      <c r="AI264" s="292"/>
    </row>
    <row r="265" spans="1:35" s="2" customFormat="1">
      <c r="A265" s="507"/>
      <c r="D265" s="508"/>
      <c r="E265" s="509"/>
      <c r="F265" s="510"/>
      <c r="G265" s="511"/>
      <c r="H265" s="512"/>
      <c r="I265" s="513"/>
      <c r="L265" s="514"/>
      <c r="M265" s="515"/>
      <c r="N265" s="515"/>
      <c r="P265" s="514"/>
      <c r="Q265" s="515"/>
      <c r="R265" s="515"/>
      <c r="T265" s="514"/>
      <c r="U265" s="41"/>
      <c r="V265" s="41"/>
      <c r="W265" s="41"/>
      <c r="X265" s="515"/>
      <c r="Y265" s="515"/>
      <c r="Z265" s="515"/>
      <c r="AB265" s="514"/>
      <c r="AC265" s="461"/>
      <c r="AD265" s="461"/>
      <c r="AE265" s="466"/>
      <c r="AF265" s="466"/>
      <c r="AG265" s="466"/>
      <c r="AH265" s="466"/>
      <c r="AI265" s="292"/>
    </row>
    <row r="266" spans="1:35" s="2" customFormat="1">
      <c r="A266" s="507"/>
      <c r="D266" s="508"/>
      <c r="E266" s="509"/>
      <c r="F266" s="510"/>
      <c r="G266" s="511"/>
      <c r="H266" s="512"/>
      <c r="I266" s="513"/>
      <c r="L266" s="514"/>
      <c r="M266" s="515"/>
      <c r="N266" s="515"/>
      <c r="P266" s="514"/>
      <c r="Q266" s="515"/>
      <c r="R266" s="515"/>
      <c r="T266" s="514"/>
      <c r="U266" s="41"/>
      <c r="V266" s="41"/>
      <c r="W266" s="41"/>
      <c r="X266" s="515"/>
      <c r="Y266" s="515"/>
      <c r="Z266" s="515"/>
      <c r="AB266" s="514"/>
      <c r="AC266" s="461"/>
      <c r="AD266" s="461"/>
      <c r="AE266" s="466"/>
      <c r="AF266" s="466"/>
      <c r="AG266" s="466"/>
      <c r="AH266" s="466"/>
      <c r="AI266" s="292"/>
    </row>
    <row r="267" spans="1:35" s="2" customFormat="1">
      <c r="A267" s="507"/>
      <c r="D267" s="508"/>
      <c r="E267" s="509"/>
      <c r="F267" s="510"/>
      <c r="G267" s="511"/>
      <c r="H267" s="512"/>
      <c r="I267" s="513"/>
      <c r="L267" s="514"/>
      <c r="M267" s="515"/>
      <c r="N267" s="515"/>
      <c r="P267" s="514"/>
      <c r="Q267" s="515"/>
      <c r="R267" s="515"/>
      <c r="T267" s="514"/>
      <c r="U267" s="41"/>
      <c r="V267" s="41"/>
      <c r="W267" s="41"/>
      <c r="X267" s="515"/>
      <c r="Y267" s="515"/>
      <c r="Z267" s="515"/>
      <c r="AB267" s="514"/>
      <c r="AC267" s="461"/>
      <c r="AD267" s="461"/>
      <c r="AE267" s="466"/>
      <c r="AF267" s="466"/>
      <c r="AG267" s="466"/>
      <c r="AH267" s="466"/>
      <c r="AI267" s="292"/>
    </row>
    <row r="268" spans="1:35" s="2" customFormat="1">
      <c r="A268" s="507"/>
      <c r="D268" s="508"/>
      <c r="E268" s="509"/>
      <c r="F268" s="510"/>
      <c r="G268" s="511"/>
      <c r="H268" s="512"/>
      <c r="I268" s="513"/>
      <c r="L268" s="514"/>
      <c r="M268" s="515"/>
      <c r="N268" s="515"/>
      <c r="P268" s="514"/>
      <c r="Q268" s="515"/>
      <c r="R268" s="515"/>
      <c r="T268" s="514"/>
      <c r="U268" s="41"/>
      <c r="V268" s="41"/>
      <c r="W268" s="41"/>
      <c r="X268" s="515"/>
      <c r="Y268" s="515"/>
      <c r="Z268" s="515"/>
      <c r="AB268" s="514"/>
      <c r="AC268" s="461"/>
      <c r="AD268" s="461"/>
      <c r="AE268" s="466"/>
      <c r="AF268" s="466"/>
      <c r="AG268" s="466"/>
      <c r="AH268" s="466"/>
      <c r="AI268" s="292"/>
    </row>
    <row r="269" spans="1:35" s="2" customFormat="1">
      <c r="A269" s="507"/>
      <c r="D269" s="508"/>
      <c r="E269" s="509"/>
      <c r="F269" s="510"/>
      <c r="G269" s="511"/>
      <c r="H269" s="512"/>
      <c r="I269" s="513"/>
      <c r="L269" s="514"/>
      <c r="M269" s="515"/>
      <c r="N269" s="515"/>
      <c r="P269" s="514"/>
      <c r="Q269" s="515"/>
      <c r="R269" s="515"/>
      <c r="T269" s="514"/>
      <c r="U269" s="41"/>
      <c r="V269" s="41"/>
      <c r="W269" s="41"/>
      <c r="X269" s="515"/>
      <c r="Y269" s="515"/>
      <c r="Z269" s="515"/>
      <c r="AB269" s="514"/>
      <c r="AC269" s="461"/>
      <c r="AD269" s="461"/>
      <c r="AE269" s="466"/>
      <c r="AF269" s="466"/>
      <c r="AG269" s="466"/>
      <c r="AH269" s="466"/>
      <c r="AI269" s="292"/>
    </row>
    <row r="270" spans="1:35" s="2" customFormat="1">
      <c r="A270" s="507"/>
      <c r="D270" s="508"/>
      <c r="E270" s="509"/>
      <c r="F270" s="510"/>
      <c r="G270" s="511"/>
      <c r="H270" s="512"/>
      <c r="I270" s="513"/>
      <c r="L270" s="514"/>
      <c r="M270" s="515"/>
      <c r="N270" s="515"/>
      <c r="P270" s="514"/>
      <c r="Q270" s="515"/>
      <c r="R270" s="515"/>
      <c r="T270" s="514"/>
      <c r="U270" s="41"/>
      <c r="V270" s="41"/>
      <c r="W270" s="41"/>
      <c r="X270" s="515"/>
      <c r="Y270" s="515"/>
      <c r="Z270" s="515"/>
      <c r="AB270" s="514"/>
      <c r="AC270" s="461"/>
      <c r="AD270" s="461"/>
      <c r="AE270" s="466"/>
      <c r="AF270" s="466"/>
      <c r="AG270" s="466"/>
      <c r="AH270" s="466"/>
      <c r="AI270" s="292"/>
    </row>
    <row r="271" spans="1:35" s="2" customFormat="1">
      <c r="A271" s="507"/>
      <c r="D271" s="508"/>
      <c r="E271" s="509"/>
      <c r="F271" s="510"/>
      <c r="G271" s="511"/>
      <c r="H271" s="512"/>
      <c r="I271" s="513"/>
      <c r="L271" s="514"/>
      <c r="M271" s="515"/>
      <c r="N271" s="515"/>
      <c r="P271" s="514"/>
      <c r="Q271" s="515"/>
      <c r="R271" s="515"/>
      <c r="T271" s="514"/>
      <c r="U271" s="41"/>
      <c r="V271" s="41"/>
      <c r="W271" s="41"/>
      <c r="X271" s="515"/>
      <c r="Y271" s="515"/>
      <c r="Z271" s="515"/>
      <c r="AB271" s="514"/>
      <c r="AC271" s="461"/>
      <c r="AD271" s="461"/>
      <c r="AE271" s="466"/>
      <c r="AF271" s="466"/>
      <c r="AG271" s="466"/>
      <c r="AH271" s="466"/>
      <c r="AI271" s="292"/>
    </row>
    <row r="272" spans="1:35" s="2" customFormat="1">
      <c r="A272" s="507"/>
      <c r="D272" s="508"/>
      <c r="E272" s="509"/>
      <c r="F272" s="510"/>
      <c r="G272" s="511"/>
      <c r="H272" s="512"/>
      <c r="I272" s="513"/>
      <c r="L272" s="514"/>
      <c r="M272" s="515"/>
      <c r="N272" s="515"/>
      <c r="P272" s="514"/>
      <c r="Q272" s="515"/>
      <c r="R272" s="515"/>
      <c r="T272" s="514"/>
      <c r="U272" s="41"/>
      <c r="V272" s="41"/>
      <c r="W272" s="41"/>
      <c r="X272" s="515"/>
      <c r="Y272" s="515"/>
      <c r="Z272" s="515"/>
      <c r="AB272" s="514"/>
      <c r="AC272" s="461"/>
      <c r="AD272" s="461"/>
      <c r="AE272" s="466"/>
      <c r="AF272" s="466"/>
      <c r="AG272" s="466"/>
      <c r="AH272" s="466"/>
      <c r="AI272" s="292"/>
    </row>
    <row r="273" spans="1:35" s="2" customFormat="1">
      <c r="A273" s="507"/>
      <c r="D273" s="508"/>
      <c r="E273" s="509"/>
      <c r="F273" s="510"/>
      <c r="G273" s="511"/>
      <c r="H273" s="512"/>
      <c r="I273" s="513"/>
      <c r="L273" s="514"/>
      <c r="M273" s="515"/>
      <c r="N273" s="515"/>
      <c r="P273" s="514"/>
      <c r="Q273" s="515"/>
      <c r="R273" s="515"/>
      <c r="T273" s="514"/>
      <c r="U273" s="41"/>
      <c r="V273" s="41"/>
      <c r="W273" s="41"/>
      <c r="X273" s="515"/>
      <c r="Y273" s="515"/>
      <c r="Z273" s="515"/>
      <c r="AB273" s="514"/>
      <c r="AC273" s="461"/>
      <c r="AD273" s="461"/>
      <c r="AE273" s="466"/>
      <c r="AF273" s="466"/>
      <c r="AG273" s="466"/>
      <c r="AH273" s="466"/>
      <c r="AI273" s="292"/>
    </row>
    <row r="274" spans="1:35" s="2" customFormat="1">
      <c r="A274" s="507"/>
      <c r="D274" s="508"/>
      <c r="E274" s="509"/>
      <c r="F274" s="510"/>
      <c r="G274" s="511"/>
      <c r="H274" s="512"/>
      <c r="I274" s="513"/>
      <c r="L274" s="514"/>
      <c r="M274" s="515"/>
      <c r="N274" s="515"/>
      <c r="P274" s="514"/>
      <c r="Q274" s="515"/>
      <c r="R274" s="515"/>
      <c r="T274" s="514"/>
      <c r="U274" s="41"/>
      <c r="V274" s="41"/>
      <c r="W274" s="41"/>
      <c r="X274" s="515"/>
      <c r="Y274" s="515"/>
      <c r="Z274" s="515"/>
      <c r="AB274" s="514"/>
      <c r="AC274" s="461"/>
      <c r="AD274" s="461"/>
      <c r="AE274" s="466"/>
      <c r="AF274" s="466"/>
      <c r="AG274" s="466"/>
      <c r="AH274" s="466"/>
      <c r="AI274" s="292"/>
    </row>
    <row r="275" spans="1:35" s="2" customFormat="1">
      <c r="A275" s="507"/>
      <c r="D275" s="508"/>
      <c r="E275" s="509"/>
      <c r="F275" s="510"/>
      <c r="G275" s="511"/>
      <c r="H275" s="512"/>
      <c r="I275" s="513"/>
      <c r="L275" s="514"/>
      <c r="M275" s="515"/>
      <c r="N275" s="515"/>
      <c r="P275" s="514"/>
      <c r="Q275" s="515"/>
      <c r="R275" s="515"/>
      <c r="T275" s="514"/>
      <c r="U275" s="41"/>
      <c r="V275" s="41"/>
      <c r="W275" s="41"/>
      <c r="X275" s="515"/>
      <c r="Y275" s="515"/>
      <c r="Z275" s="515"/>
      <c r="AB275" s="514"/>
      <c r="AC275" s="461"/>
      <c r="AD275" s="461"/>
      <c r="AE275" s="466"/>
      <c r="AF275" s="466"/>
      <c r="AG275" s="466"/>
      <c r="AH275" s="466"/>
      <c r="AI275" s="292"/>
    </row>
    <row r="276" spans="1:35" s="2" customFormat="1">
      <c r="A276" s="507"/>
      <c r="D276" s="508"/>
      <c r="E276" s="509"/>
      <c r="F276" s="510"/>
      <c r="G276" s="511"/>
      <c r="H276" s="512"/>
      <c r="I276" s="513"/>
      <c r="L276" s="514"/>
      <c r="M276" s="515"/>
      <c r="N276" s="515"/>
      <c r="P276" s="514"/>
      <c r="Q276" s="515"/>
      <c r="R276" s="515"/>
      <c r="T276" s="514"/>
      <c r="U276" s="41"/>
      <c r="V276" s="41"/>
      <c r="W276" s="41"/>
      <c r="X276" s="515"/>
      <c r="Y276" s="515"/>
      <c r="Z276" s="515"/>
      <c r="AB276" s="514"/>
      <c r="AC276" s="461"/>
      <c r="AD276" s="461"/>
      <c r="AE276" s="466"/>
      <c r="AF276" s="466"/>
      <c r="AG276" s="466"/>
      <c r="AH276" s="466"/>
      <c r="AI276" s="292"/>
    </row>
    <row r="277" spans="1:35" s="2" customFormat="1">
      <c r="A277" s="507"/>
      <c r="D277" s="508"/>
      <c r="E277" s="509"/>
      <c r="F277" s="510"/>
      <c r="G277" s="511"/>
      <c r="H277" s="512"/>
      <c r="I277" s="513"/>
      <c r="L277" s="514"/>
      <c r="M277" s="515"/>
      <c r="N277" s="515"/>
      <c r="P277" s="514"/>
      <c r="Q277" s="515"/>
      <c r="R277" s="515"/>
      <c r="T277" s="514"/>
      <c r="U277" s="41"/>
      <c r="V277" s="41"/>
      <c r="W277" s="41"/>
      <c r="X277" s="515"/>
      <c r="Y277" s="515"/>
      <c r="Z277" s="515"/>
      <c r="AB277" s="514"/>
      <c r="AC277" s="461"/>
      <c r="AD277" s="461"/>
      <c r="AE277" s="466"/>
      <c r="AF277" s="466"/>
      <c r="AG277" s="466"/>
      <c r="AH277" s="466"/>
      <c r="AI277" s="292"/>
    </row>
    <row r="278" spans="1:35" s="2" customFormat="1">
      <c r="A278" s="507"/>
      <c r="D278" s="508"/>
      <c r="E278" s="509"/>
      <c r="F278" s="510"/>
      <c r="G278" s="511"/>
      <c r="H278" s="512"/>
      <c r="I278" s="513"/>
      <c r="L278" s="514"/>
      <c r="M278" s="515"/>
      <c r="N278" s="515"/>
      <c r="P278" s="514"/>
      <c r="Q278" s="515"/>
      <c r="R278" s="515"/>
      <c r="T278" s="514"/>
      <c r="U278" s="41"/>
      <c r="V278" s="41"/>
      <c r="W278" s="41"/>
      <c r="X278" s="515"/>
      <c r="Y278" s="515"/>
      <c r="Z278" s="515"/>
      <c r="AB278" s="514"/>
      <c r="AC278" s="461"/>
      <c r="AD278" s="461"/>
      <c r="AE278" s="466"/>
      <c r="AF278" s="466"/>
      <c r="AG278" s="466"/>
      <c r="AH278" s="466"/>
      <c r="AI278" s="292"/>
    </row>
    <row r="279" spans="1:35" s="2" customFormat="1">
      <c r="A279" s="507"/>
      <c r="D279" s="508"/>
      <c r="E279" s="509"/>
      <c r="F279" s="510"/>
      <c r="G279" s="511"/>
      <c r="H279" s="512"/>
      <c r="I279" s="513"/>
      <c r="L279" s="514"/>
      <c r="M279" s="515"/>
      <c r="N279" s="515"/>
      <c r="P279" s="514"/>
      <c r="Q279" s="515"/>
      <c r="R279" s="515"/>
      <c r="T279" s="514"/>
      <c r="U279" s="41"/>
      <c r="V279" s="41"/>
      <c r="W279" s="41"/>
      <c r="X279" s="515"/>
      <c r="Y279" s="515"/>
      <c r="Z279" s="515"/>
      <c r="AB279" s="514"/>
      <c r="AC279" s="461"/>
      <c r="AD279" s="461"/>
      <c r="AE279" s="466"/>
      <c r="AF279" s="466"/>
      <c r="AG279" s="466"/>
      <c r="AH279" s="466"/>
      <c r="AI279" s="292"/>
    </row>
    <row r="280" spans="1:35" s="2" customFormat="1">
      <c r="A280" s="507"/>
      <c r="D280" s="508"/>
      <c r="E280" s="509"/>
      <c r="F280" s="510"/>
      <c r="G280" s="511"/>
      <c r="H280" s="512"/>
      <c r="I280" s="513"/>
      <c r="L280" s="514"/>
      <c r="M280" s="515"/>
      <c r="N280" s="515"/>
      <c r="P280" s="514"/>
      <c r="Q280" s="515"/>
      <c r="R280" s="515"/>
      <c r="T280" s="514"/>
      <c r="U280" s="41"/>
      <c r="V280" s="41"/>
      <c r="W280" s="41"/>
      <c r="X280" s="515"/>
      <c r="Y280" s="515"/>
      <c r="Z280" s="515"/>
      <c r="AB280" s="514"/>
      <c r="AC280" s="461"/>
      <c r="AD280" s="461"/>
      <c r="AE280" s="466"/>
      <c r="AF280" s="466"/>
      <c r="AG280" s="466"/>
      <c r="AH280" s="466"/>
      <c r="AI280" s="292"/>
    </row>
    <row r="281" spans="1:35" s="2" customFormat="1">
      <c r="A281" s="507"/>
      <c r="D281" s="508"/>
      <c r="E281" s="509"/>
      <c r="F281" s="510"/>
      <c r="G281" s="511"/>
      <c r="H281" s="512"/>
      <c r="I281" s="513"/>
      <c r="L281" s="514"/>
      <c r="M281" s="515"/>
      <c r="N281" s="515"/>
      <c r="P281" s="514"/>
      <c r="Q281" s="515"/>
      <c r="R281" s="515"/>
      <c r="T281" s="514"/>
      <c r="U281" s="41"/>
      <c r="V281" s="41"/>
      <c r="W281" s="41"/>
      <c r="X281" s="515"/>
      <c r="Y281" s="515"/>
      <c r="Z281" s="515"/>
      <c r="AB281" s="514"/>
      <c r="AC281" s="461"/>
      <c r="AD281" s="461"/>
      <c r="AE281" s="466"/>
      <c r="AF281" s="466"/>
      <c r="AG281" s="466"/>
      <c r="AH281" s="466"/>
      <c r="AI281" s="292"/>
    </row>
    <row r="282" spans="1:35" s="2" customFormat="1">
      <c r="A282" s="507"/>
      <c r="D282" s="508"/>
      <c r="E282" s="509"/>
      <c r="F282" s="510"/>
      <c r="G282" s="511"/>
      <c r="H282" s="512"/>
      <c r="I282" s="513"/>
      <c r="L282" s="514"/>
      <c r="M282" s="515"/>
      <c r="N282" s="515"/>
      <c r="P282" s="514"/>
      <c r="Q282" s="515"/>
      <c r="R282" s="515"/>
      <c r="T282" s="514"/>
      <c r="U282" s="41"/>
      <c r="V282" s="41"/>
      <c r="W282" s="41"/>
      <c r="X282" s="515"/>
      <c r="Y282" s="515"/>
      <c r="Z282" s="515"/>
      <c r="AB282" s="514"/>
      <c r="AC282" s="461"/>
      <c r="AD282" s="461"/>
      <c r="AE282" s="466"/>
      <c r="AF282" s="466"/>
      <c r="AG282" s="466"/>
      <c r="AH282" s="466"/>
      <c r="AI282" s="292"/>
    </row>
    <row r="283" spans="1:35" s="2" customFormat="1">
      <c r="A283" s="507"/>
      <c r="D283" s="508"/>
      <c r="E283" s="509"/>
      <c r="F283" s="510"/>
      <c r="G283" s="511"/>
      <c r="H283" s="512"/>
      <c r="I283" s="513"/>
      <c r="L283" s="514"/>
      <c r="M283" s="515"/>
      <c r="N283" s="515"/>
      <c r="P283" s="514"/>
      <c r="Q283" s="515"/>
      <c r="R283" s="515"/>
      <c r="T283" s="514"/>
      <c r="U283" s="41"/>
      <c r="V283" s="41"/>
      <c r="W283" s="41"/>
      <c r="X283" s="515"/>
      <c r="Y283" s="515"/>
      <c r="Z283" s="515"/>
      <c r="AB283" s="514"/>
      <c r="AC283" s="461"/>
      <c r="AD283" s="461"/>
      <c r="AE283" s="466"/>
      <c r="AF283" s="466"/>
      <c r="AG283" s="466"/>
      <c r="AH283" s="466"/>
      <c r="AI283" s="292"/>
    </row>
    <row r="284" spans="1:35" s="2" customFormat="1">
      <c r="A284" s="507"/>
      <c r="D284" s="508"/>
      <c r="E284" s="509"/>
      <c r="F284" s="510"/>
      <c r="G284" s="511"/>
      <c r="H284" s="512"/>
      <c r="I284" s="513"/>
      <c r="L284" s="514"/>
      <c r="M284" s="515"/>
      <c r="N284" s="515"/>
      <c r="P284" s="514"/>
      <c r="Q284" s="515"/>
      <c r="R284" s="515"/>
      <c r="T284" s="514"/>
      <c r="U284" s="41"/>
      <c r="V284" s="41"/>
      <c r="W284" s="41"/>
      <c r="X284" s="515"/>
      <c r="Y284" s="515"/>
      <c r="Z284" s="515"/>
      <c r="AB284" s="514"/>
      <c r="AC284" s="461"/>
      <c r="AD284" s="461"/>
      <c r="AE284" s="466"/>
      <c r="AF284" s="466"/>
      <c r="AG284" s="466"/>
      <c r="AH284" s="466"/>
      <c r="AI284" s="292"/>
    </row>
    <row r="285" spans="1:35" s="2" customFormat="1">
      <c r="A285" s="507"/>
      <c r="D285" s="508"/>
      <c r="E285" s="509"/>
      <c r="F285" s="510"/>
      <c r="G285" s="511"/>
      <c r="H285" s="512"/>
      <c r="I285" s="513"/>
      <c r="L285" s="514"/>
      <c r="M285" s="515"/>
      <c r="N285" s="515"/>
      <c r="P285" s="514"/>
      <c r="Q285" s="515"/>
      <c r="R285" s="515"/>
      <c r="T285" s="514"/>
      <c r="U285" s="41"/>
      <c r="V285" s="41"/>
      <c r="W285" s="41"/>
      <c r="X285" s="515"/>
      <c r="Y285" s="515"/>
      <c r="Z285" s="515"/>
      <c r="AB285" s="514"/>
      <c r="AC285" s="461"/>
      <c r="AD285" s="461"/>
      <c r="AE285" s="466"/>
      <c r="AF285" s="466"/>
      <c r="AG285" s="466"/>
      <c r="AH285" s="466"/>
      <c r="AI285" s="292"/>
    </row>
    <row r="286" spans="1:35" s="2" customFormat="1">
      <c r="A286" s="507"/>
      <c r="D286" s="508"/>
      <c r="E286" s="509"/>
      <c r="F286" s="510"/>
      <c r="G286" s="511"/>
      <c r="H286" s="512"/>
      <c r="I286" s="513"/>
      <c r="L286" s="514"/>
      <c r="M286" s="515"/>
      <c r="N286" s="515"/>
      <c r="P286" s="514"/>
      <c r="Q286" s="515"/>
      <c r="R286" s="515"/>
      <c r="T286" s="514"/>
      <c r="U286" s="41"/>
      <c r="V286" s="41"/>
      <c r="W286" s="41"/>
      <c r="X286" s="515"/>
      <c r="Y286" s="515"/>
      <c r="Z286" s="515"/>
      <c r="AB286" s="514"/>
      <c r="AC286" s="461"/>
      <c r="AD286" s="461"/>
      <c r="AE286" s="466"/>
      <c r="AF286" s="466"/>
      <c r="AG286" s="466"/>
      <c r="AH286" s="466"/>
      <c r="AI286" s="292"/>
    </row>
    <row r="287" spans="1:35" s="2" customFormat="1">
      <c r="A287" s="507"/>
      <c r="D287" s="508"/>
      <c r="E287" s="509"/>
      <c r="F287" s="510"/>
      <c r="G287" s="511"/>
      <c r="H287" s="512"/>
      <c r="I287" s="513"/>
      <c r="L287" s="514"/>
      <c r="M287" s="515"/>
      <c r="N287" s="515"/>
      <c r="P287" s="514"/>
      <c r="Q287" s="515"/>
      <c r="R287" s="515"/>
      <c r="T287" s="514"/>
      <c r="U287" s="41"/>
      <c r="V287" s="41"/>
      <c r="W287" s="41"/>
      <c r="X287" s="515"/>
      <c r="Y287" s="515"/>
      <c r="Z287" s="515"/>
      <c r="AB287" s="514"/>
      <c r="AC287" s="461"/>
      <c r="AD287" s="461"/>
      <c r="AE287" s="466"/>
      <c r="AF287" s="466"/>
      <c r="AG287" s="466"/>
      <c r="AH287" s="466"/>
      <c r="AI287" s="292"/>
    </row>
    <row r="288" spans="1:35" s="2" customFormat="1">
      <c r="A288" s="507"/>
      <c r="D288" s="508"/>
      <c r="E288" s="509"/>
      <c r="F288" s="510"/>
      <c r="G288" s="511"/>
      <c r="H288" s="512"/>
      <c r="I288" s="513"/>
      <c r="L288" s="514"/>
      <c r="M288" s="515"/>
      <c r="N288" s="515"/>
      <c r="P288" s="514"/>
      <c r="Q288" s="515"/>
      <c r="R288" s="515"/>
      <c r="T288" s="514"/>
      <c r="U288" s="41"/>
      <c r="V288" s="41"/>
      <c r="W288" s="41"/>
      <c r="X288" s="515"/>
      <c r="Y288" s="515"/>
      <c r="Z288" s="515"/>
      <c r="AB288" s="514"/>
      <c r="AC288" s="461"/>
      <c r="AD288" s="461"/>
      <c r="AE288" s="466"/>
      <c r="AF288" s="466"/>
      <c r="AG288" s="466"/>
      <c r="AH288" s="466"/>
      <c r="AI288" s="292"/>
    </row>
    <row r="289" spans="1:35" s="2" customFormat="1">
      <c r="A289" s="507"/>
      <c r="D289" s="508"/>
      <c r="E289" s="509"/>
      <c r="F289" s="510"/>
      <c r="G289" s="511"/>
      <c r="H289" s="512"/>
      <c r="I289" s="513"/>
      <c r="L289" s="514"/>
      <c r="M289" s="515"/>
      <c r="N289" s="515"/>
      <c r="P289" s="514"/>
      <c r="Q289" s="515"/>
      <c r="R289" s="515"/>
      <c r="T289" s="514"/>
      <c r="U289" s="41"/>
      <c r="V289" s="41"/>
      <c r="W289" s="41"/>
      <c r="X289" s="515"/>
      <c r="Y289" s="515"/>
      <c r="Z289" s="515"/>
      <c r="AB289" s="514"/>
      <c r="AC289" s="461"/>
      <c r="AD289" s="461"/>
      <c r="AE289" s="466"/>
      <c r="AF289" s="466"/>
      <c r="AG289" s="466"/>
      <c r="AH289" s="466"/>
      <c r="AI289" s="292"/>
    </row>
    <row r="290" spans="1:35" s="2" customFormat="1">
      <c r="A290" s="507"/>
      <c r="D290" s="508"/>
      <c r="E290" s="509"/>
      <c r="F290" s="510"/>
      <c r="G290" s="511"/>
      <c r="H290" s="512"/>
      <c r="I290" s="513"/>
      <c r="L290" s="514"/>
      <c r="M290" s="515"/>
      <c r="N290" s="515"/>
      <c r="P290" s="514"/>
      <c r="Q290" s="515"/>
      <c r="R290" s="515"/>
      <c r="T290" s="514"/>
      <c r="U290" s="41"/>
      <c r="V290" s="41"/>
      <c r="W290" s="41"/>
      <c r="X290" s="515"/>
      <c r="Y290" s="515"/>
      <c r="Z290" s="515"/>
      <c r="AB290" s="514"/>
      <c r="AC290" s="461"/>
      <c r="AD290" s="461"/>
      <c r="AE290" s="466"/>
      <c r="AF290" s="466"/>
      <c r="AG290" s="466"/>
      <c r="AH290" s="466"/>
      <c r="AI290" s="292"/>
    </row>
    <row r="291" spans="1:35" s="2" customFormat="1">
      <c r="A291" s="507"/>
      <c r="D291" s="508"/>
      <c r="E291" s="509"/>
      <c r="F291" s="510"/>
      <c r="G291" s="511"/>
      <c r="H291" s="512"/>
      <c r="I291" s="513"/>
      <c r="L291" s="514"/>
      <c r="M291" s="515"/>
      <c r="N291" s="515"/>
      <c r="P291" s="514"/>
      <c r="Q291" s="515"/>
      <c r="R291" s="515"/>
      <c r="T291" s="514"/>
      <c r="U291" s="41"/>
      <c r="V291" s="41"/>
      <c r="W291" s="41"/>
      <c r="X291" s="515"/>
      <c r="Y291" s="515"/>
      <c r="Z291" s="515"/>
      <c r="AB291" s="514"/>
      <c r="AC291" s="461"/>
      <c r="AD291" s="461"/>
      <c r="AE291" s="466"/>
      <c r="AF291" s="466"/>
      <c r="AG291" s="466"/>
      <c r="AH291" s="466"/>
      <c r="AI291" s="292"/>
    </row>
    <row r="292" spans="1:35" s="2" customFormat="1">
      <c r="A292" s="507"/>
      <c r="D292" s="508"/>
      <c r="E292" s="509"/>
      <c r="F292" s="510"/>
      <c r="G292" s="511"/>
      <c r="H292" s="512"/>
      <c r="I292" s="513"/>
      <c r="L292" s="514"/>
      <c r="M292" s="515"/>
      <c r="N292" s="515"/>
      <c r="P292" s="514"/>
      <c r="Q292" s="515"/>
      <c r="R292" s="515"/>
      <c r="T292" s="514"/>
      <c r="U292" s="41"/>
      <c r="V292" s="41"/>
      <c r="W292" s="41"/>
      <c r="X292" s="515"/>
      <c r="Y292" s="515"/>
      <c r="Z292" s="515"/>
      <c r="AB292" s="514"/>
      <c r="AC292" s="461"/>
      <c r="AD292" s="461"/>
      <c r="AE292" s="466"/>
      <c r="AF292" s="466"/>
      <c r="AG292" s="466"/>
      <c r="AH292" s="466"/>
      <c r="AI292" s="292"/>
    </row>
    <row r="293" spans="1:35" s="2" customFormat="1">
      <c r="A293" s="507"/>
      <c r="D293" s="508"/>
      <c r="E293" s="509"/>
      <c r="F293" s="510"/>
      <c r="G293" s="511"/>
      <c r="H293" s="512"/>
      <c r="I293" s="513"/>
      <c r="L293" s="514"/>
      <c r="M293" s="515"/>
      <c r="N293" s="515"/>
      <c r="P293" s="514"/>
      <c r="Q293" s="515"/>
      <c r="R293" s="515"/>
      <c r="T293" s="514"/>
      <c r="U293" s="41"/>
      <c r="V293" s="41"/>
      <c r="W293" s="41"/>
      <c r="X293" s="515"/>
      <c r="Y293" s="515"/>
      <c r="Z293" s="515"/>
      <c r="AB293" s="514"/>
      <c r="AC293" s="461"/>
      <c r="AD293" s="461"/>
      <c r="AE293" s="466"/>
      <c r="AF293" s="466"/>
      <c r="AG293" s="466"/>
      <c r="AH293" s="466"/>
      <c r="AI293" s="292"/>
    </row>
    <row r="294" spans="1:35" s="2" customFormat="1">
      <c r="A294" s="507"/>
      <c r="D294" s="508"/>
      <c r="E294" s="509"/>
      <c r="F294" s="510"/>
      <c r="G294" s="511"/>
      <c r="H294" s="512"/>
      <c r="I294" s="513"/>
      <c r="L294" s="514"/>
      <c r="M294" s="515"/>
      <c r="N294" s="515"/>
      <c r="P294" s="514"/>
      <c r="Q294" s="515"/>
      <c r="R294" s="515"/>
      <c r="T294" s="514"/>
      <c r="U294" s="41"/>
      <c r="V294" s="41"/>
      <c r="W294" s="41"/>
      <c r="X294" s="515"/>
      <c r="Y294" s="515"/>
      <c r="Z294" s="515"/>
      <c r="AB294" s="514"/>
      <c r="AC294" s="461"/>
      <c r="AD294" s="461"/>
      <c r="AE294" s="466"/>
      <c r="AF294" s="466"/>
      <c r="AG294" s="466"/>
      <c r="AH294" s="466"/>
      <c r="AI294" s="292"/>
    </row>
    <row r="295" spans="1:35" s="2" customFormat="1">
      <c r="A295" s="507"/>
      <c r="D295" s="508"/>
      <c r="E295" s="509"/>
      <c r="F295" s="510"/>
      <c r="G295" s="511"/>
      <c r="H295" s="512"/>
      <c r="I295" s="513"/>
      <c r="L295" s="514"/>
      <c r="M295" s="515"/>
      <c r="N295" s="515"/>
      <c r="P295" s="514"/>
      <c r="Q295" s="515"/>
      <c r="R295" s="515"/>
      <c r="T295" s="514"/>
      <c r="U295" s="41"/>
      <c r="V295" s="41"/>
      <c r="W295" s="41"/>
      <c r="X295" s="515"/>
      <c r="Y295" s="515"/>
      <c r="Z295" s="515"/>
      <c r="AB295" s="514"/>
      <c r="AC295" s="461"/>
      <c r="AD295" s="461"/>
      <c r="AE295" s="466"/>
      <c r="AF295" s="466"/>
      <c r="AG295" s="466"/>
      <c r="AH295" s="466"/>
      <c r="AI295" s="292"/>
    </row>
    <row r="296" spans="1:35" s="2" customFormat="1">
      <c r="A296" s="507"/>
      <c r="D296" s="508"/>
      <c r="E296" s="509"/>
      <c r="F296" s="510"/>
      <c r="G296" s="511"/>
      <c r="H296" s="512"/>
      <c r="I296" s="513"/>
      <c r="L296" s="514"/>
      <c r="M296" s="515"/>
      <c r="N296" s="515"/>
      <c r="P296" s="514"/>
      <c r="Q296" s="515"/>
      <c r="R296" s="515"/>
      <c r="T296" s="514"/>
      <c r="U296" s="41"/>
      <c r="V296" s="41"/>
      <c r="W296" s="41"/>
      <c r="X296" s="515"/>
      <c r="Y296" s="515"/>
      <c r="Z296" s="515"/>
      <c r="AB296" s="514"/>
      <c r="AC296" s="461"/>
      <c r="AD296" s="461"/>
      <c r="AE296" s="466"/>
      <c r="AF296" s="466"/>
      <c r="AG296" s="466"/>
      <c r="AH296" s="466"/>
      <c r="AI296" s="292"/>
    </row>
    <row r="297" spans="1:35" s="2" customFormat="1">
      <c r="A297" s="507"/>
      <c r="D297" s="508"/>
      <c r="E297" s="509"/>
      <c r="F297" s="510"/>
      <c r="G297" s="511"/>
      <c r="H297" s="512"/>
      <c r="I297" s="513"/>
      <c r="L297" s="514"/>
      <c r="M297" s="515"/>
      <c r="N297" s="515"/>
      <c r="P297" s="514"/>
      <c r="Q297" s="515"/>
      <c r="R297" s="515"/>
      <c r="T297" s="514"/>
      <c r="U297" s="41"/>
      <c r="V297" s="41"/>
      <c r="W297" s="41"/>
      <c r="X297" s="515"/>
      <c r="Y297" s="515"/>
      <c r="Z297" s="515"/>
      <c r="AB297" s="514"/>
      <c r="AC297" s="461"/>
      <c r="AD297" s="461"/>
      <c r="AE297" s="466"/>
      <c r="AF297" s="466"/>
      <c r="AG297" s="466"/>
      <c r="AH297" s="466"/>
      <c r="AI297" s="292"/>
    </row>
    <row r="298" spans="1:35" s="2" customFormat="1">
      <c r="A298" s="507"/>
      <c r="D298" s="508"/>
      <c r="E298" s="509"/>
      <c r="F298" s="510"/>
      <c r="G298" s="511"/>
      <c r="H298" s="512"/>
      <c r="I298" s="513"/>
      <c r="L298" s="514"/>
      <c r="M298" s="515"/>
      <c r="N298" s="515"/>
      <c r="P298" s="514"/>
      <c r="Q298" s="515"/>
      <c r="R298" s="515"/>
      <c r="T298" s="514"/>
      <c r="U298" s="41"/>
      <c r="V298" s="41"/>
      <c r="W298" s="41"/>
      <c r="X298" s="515"/>
      <c r="Y298" s="515"/>
      <c r="Z298" s="515"/>
      <c r="AB298" s="514"/>
      <c r="AC298" s="461"/>
      <c r="AD298" s="461"/>
      <c r="AE298" s="466"/>
      <c r="AF298" s="466"/>
      <c r="AG298" s="466"/>
      <c r="AH298" s="466"/>
      <c r="AI298" s="292"/>
    </row>
    <row r="299" spans="1:35" s="2" customFormat="1">
      <c r="A299" s="507"/>
      <c r="D299" s="508"/>
      <c r="E299" s="509"/>
      <c r="F299" s="510"/>
      <c r="G299" s="511"/>
      <c r="H299" s="512"/>
      <c r="I299" s="513"/>
      <c r="L299" s="514"/>
      <c r="M299" s="515"/>
      <c r="N299" s="515"/>
      <c r="P299" s="514"/>
      <c r="Q299" s="515"/>
      <c r="R299" s="515"/>
      <c r="T299" s="514"/>
      <c r="U299" s="41"/>
      <c r="V299" s="41"/>
      <c r="W299" s="41"/>
      <c r="X299" s="515"/>
      <c r="Y299" s="515"/>
      <c r="Z299" s="515"/>
      <c r="AB299" s="514"/>
      <c r="AC299" s="461"/>
      <c r="AD299" s="461"/>
      <c r="AE299" s="466"/>
      <c r="AF299" s="466"/>
      <c r="AG299" s="466"/>
      <c r="AH299" s="466"/>
      <c r="AI299" s="292"/>
    </row>
    <row r="300" spans="1:35" s="2" customFormat="1">
      <c r="A300" s="507"/>
      <c r="D300" s="508"/>
      <c r="E300" s="509"/>
      <c r="F300" s="510"/>
      <c r="G300" s="511"/>
      <c r="H300" s="512"/>
      <c r="I300" s="513"/>
      <c r="L300" s="514"/>
      <c r="M300" s="515"/>
      <c r="N300" s="515"/>
      <c r="P300" s="514"/>
      <c r="Q300" s="515"/>
      <c r="R300" s="515"/>
      <c r="T300" s="514"/>
      <c r="U300" s="41"/>
      <c r="V300" s="41"/>
      <c r="W300" s="41"/>
      <c r="X300" s="515"/>
      <c r="Y300" s="515"/>
      <c r="Z300" s="515"/>
      <c r="AB300" s="514"/>
      <c r="AC300" s="461"/>
      <c r="AD300" s="461"/>
      <c r="AE300" s="466"/>
      <c r="AF300" s="466"/>
      <c r="AG300" s="466"/>
      <c r="AH300" s="466"/>
      <c r="AI300" s="292"/>
    </row>
    <row r="301" spans="1:35" s="2" customFormat="1">
      <c r="A301" s="507"/>
      <c r="D301" s="508"/>
      <c r="E301" s="509"/>
      <c r="F301" s="510"/>
      <c r="G301" s="511"/>
      <c r="H301" s="512"/>
      <c r="I301" s="513"/>
      <c r="L301" s="514"/>
      <c r="M301" s="515"/>
      <c r="N301" s="515"/>
      <c r="P301" s="514"/>
      <c r="Q301" s="515"/>
      <c r="R301" s="515"/>
      <c r="T301" s="514"/>
      <c r="U301" s="41"/>
      <c r="V301" s="41"/>
      <c r="W301" s="41"/>
      <c r="X301" s="515"/>
      <c r="Y301" s="515"/>
      <c r="Z301" s="515"/>
      <c r="AB301" s="514"/>
      <c r="AC301" s="461"/>
      <c r="AD301" s="461"/>
      <c r="AE301" s="466"/>
      <c r="AF301" s="466"/>
      <c r="AG301" s="466"/>
      <c r="AH301" s="466"/>
      <c r="AI301" s="292"/>
    </row>
    <row r="302" spans="1:35" s="2" customFormat="1">
      <c r="A302" s="507"/>
      <c r="D302" s="508"/>
      <c r="E302" s="509"/>
      <c r="F302" s="510"/>
      <c r="G302" s="511"/>
      <c r="H302" s="512"/>
      <c r="I302" s="513"/>
      <c r="L302" s="514"/>
      <c r="M302" s="515"/>
      <c r="N302" s="515"/>
      <c r="P302" s="514"/>
      <c r="Q302" s="515"/>
      <c r="R302" s="515"/>
      <c r="T302" s="514"/>
      <c r="U302" s="41"/>
      <c r="V302" s="41"/>
      <c r="W302" s="41"/>
      <c r="X302" s="515"/>
      <c r="Y302" s="515"/>
      <c r="Z302" s="515"/>
      <c r="AB302" s="514"/>
      <c r="AC302" s="461"/>
      <c r="AD302" s="461"/>
      <c r="AE302" s="466"/>
      <c r="AF302" s="466"/>
      <c r="AG302" s="466"/>
      <c r="AH302" s="466"/>
      <c r="AI302" s="292"/>
    </row>
    <row r="303" spans="1:35" s="2" customFormat="1">
      <c r="A303" s="507"/>
      <c r="D303" s="508"/>
      <c r="E303" s="509"/>
      <c r="F303" s="510"/>
      <c r="G303" s="511"/>
      <c r="H303" s="512"/>
      <c r="I303" s="513"/>
      <c r="L303" s="514"/>
      <c r="M303" s="515"/>
      <c r="N303" s="515"/>
      <c r="P303" s="514"/>
      <c r="Q303" s="515"/>
      <c r="R303" s="515"/>
      <c r="T303" s="514"/>
      <c r="U303" s="41"/>
      <c r="V303" s="41"/>
      <c r="W303" s="41"/>
      <c r="X303" s="515"/>
      <c r="Y303" s="515"/>
      <c r="Z303" s="515"/>
      <c r="AB303" s="514"/>
      <c r="AC303" s="461"/>
      <c r="AD303" s="461"/>
      <c r="AE303" s="466"/>
      <c r="AF303" s="466"/>
      <c r="AG303" s="466"/>
      <c r="AH303" s="466"/>
      <c r="AI303" s="292"/>
    </row>
    <row r="304" spans="1:35" s="2" customFormat="1">
      <c r="A304" s="507"/>
      <c r="D304" s="508"/>
      <c r="E304" s="509"/>
      <c r="F304" s="510"/>
      <c r="G304" s="511"/>
      <c r="H304" s="512"/>
      <c r="I304" s="513"/>
      <c r="L304" s="514"/>
      <c r="M304" s="515"/>
      <c r="N304" s="515"/>
      <c r="P304" s="514"/>
      <c r="Q304" s="515"/>
      <c r="R304" s="515"/>
      <c r="T304" s="514"/>
      <c r="U304" s="41"/>
      <c r="V304" s="41"/>
      <c r="W304" s="41"/>
      <c r="X304" s="515"/>
      <c r="Y304" s="515"/>
      <c r="Z304" s="515"/>
      <c r="AB304" s="514"/>
      <c r="AC304" s="461"/>
      <c r="AD304" s="461"/>
      <c r="AE304" s="466"/>
      <c r="AF304" s="466"/>
      <c r="AG304" s="466"/>
      <c r="AH304" s="466"/>
      <c r="AI304" s="292"/>
    </row>
    <row r="305" spans="1:35" s="2" customFormat="1">
      <c r="A305" s="507"/>
      <c r="D305" s="508"/>
      <c r="E305" s="509"/>
      <c r="F305" s="510"/>
      <c r="G305" s="511"/>
      <c r="H305" s="512"/>
      <c r="I305" s="513"/>
      <c r="L305" s="514"/>
      <c r="M305" s="515"/>
      <c r="N305" s="515"/>
      <c r="P305" s="514"/>
      <c r="Q305" s="515"/>
      <c r="R305" s="515"/>
      <c r="T305" s="514"/>
      <c r="U305" s="41"/>
      <c r="V305" s="41"/>
      <c r="W305" s="41"/>
      <c r="X305" s="515"/>
      <c r="Y305" s="515"/>
      <c r="Z305" s="515"/>
      <c r="AB305" s="514"/>
      <c r="AC305" s="461"/>
      <c r="AD305" s="461"/>
      <c r="AE305" s="466"/>
      <c r="AF305" s="466"/>
      <c r="AG305" s="466"/>
      <c r="AH305" s="466"/>
      <c r="AI305" s="292"/>
    </row>
    <row r="306" spans="1:35" s="2" customFormat="1">
      <c r="A306" s="507"/>
      <c r="D306" s="508"/>
      <c r="E306" s="509"/>
      <c r="F306" s="510"/>
      <c r="G306" s="511"/>
      <c r="H306" s="512"/>
      <c r="I306" s="513"/>
      <c r="L306" s="514"/>
      <c r="M306" s="515"/>
      <c r="N306" s="515"/>
      <c r="P306" s="514"/>
      <c r="Q306" s="515"/>
      <c r="R306" s="515"/>
      <c r="T306" s="514"/>
      <c r="U306" s="41"/>
      <c r="V306" s="41"/>
      <c r="W306" s="41"/>
      <c r="X306" s="515"/>
      <c r="Y306" s="515"/>
      <c r="Z306" s="515"/>
      <c r="AB306" s="514"/>
      <c r="AC306" s="461"/>
      <c r="AD306" s="461"/>
      <c r="AE306" s="466"/>
      <c r="AF306" s="466"/>
      <c r="AG306" s="466"/>
      <c r="AH306" s="466"/>
      <c r="AI306" s="292"/>
    </row>
    <row r="307" spans="1:35" s="2" customFormat="1">
      <c r="A307" s="507"/>
      <c r="D307" s="508"/>
      <c r="E307" s="509"/>
      <c r="F307" s="510"/>
      <c r="G307" s="511"/>
      <c r="H307" s="512"/>
      <c r="I307" s="513"/>
      <c r="L307" s="514"/>
      <c r="M307" s="515"/>
      <c r="N307" s="515"/>
      <c r="P307" s="514"/>
      <c r="Q307" s="515"/>
      <c r="R307" s="515"/>
      <c r="T307" s="514"/>
      <c r="U307" s="41"/>
      <c r="V307" s="41"/>
      <c r="W307" s="41"/>
      <c r="X307" s="515"/>
      <c r="Y307" s="515"/>
      <c r="Z307" s="515"/>
      <c r="AB307" s="514"/>
      <c r="AC307" s="461"/>
      <c r="AD307" s="461"/>
      <c r="AE307" s="466"/>
      <c r="AF307" s="466"/>
      <c r="AG307" s="466"/>
      <c r="AH307" s="466"/>
      <c r="AI307" s="292"/>
    </row>
    <row r="308" spans="1:35" s="2" customFormat="1">
      <c r="A308" s="507"/>
      <c r="D308" s="508"/>
      <c r="E308" s="509"/>
      <c r="F308" s="510"/>
      <c r="G308" s="511"/>
      <c r="H308" s="512"/>
      <c r="I308" s="513"/>
      <c r="L308" s="514"/>
      <c r="M308" s="515"/>
      <c r="N308" s="515"/>
      <c r="P308" s="514"/>
      <c r="Q308" s="515"/>
      <c r="R308" s="515"/>
      <c r="T308" s="514"/>
      <c r="U308" s="41"/>
      <c r="V308" s="41"/>
      <c r="W308" s="41"/>
      <c r="X308" s="515"/>
      <c r="Y308" s="515"/>
      <c r="Z308" s="515"/>
      <c r="AB308" s="514"/>
      <c r="AC308" s="461"/>
      <c r="AD308" s="461"/>
      <c r="AE308" s="466"/>
      <c r="AF308" s="466"/>
      <c r="AG308" s="466"/>
      <c r="AH308" s="466"/>
      <c r="AI308" s="292"/>
    </row>
    <row r="309" spans="1:35" s="2" customFormat="1">
      <c r="A309" s="507"/>
      <c r="D309" s="508"/>
      <c r="E309" s="509"/>
      <c r="F309" s="510"/>
      <c r="G309" s="511"/>
      <c r="H309" s="512"/>
      <c r="I309" s="513"/>
      <c r="L309" s="514"/>
      <c r="M309" s="515"/>
      <c r="N309" s="515"/>
      <c r="P309" s="514"/>
      <c r="Q309" s="515"/>
      <c r="R309" s="515"/>
      <c r="T309" s="514"/>
      <c r="U309" s="41"/>
      <c r="V309" s="41"/>
      <c r="W309" s="41"/>
      <c r="X309" s="515"/>
      <c r="Y309" s="515"/>
      <c r="Z309" s="515"/>
      <c r="AB309" s="514"/>
      <c r="AC309" s="461"/>
      <c r="AD309" s="461"/>
      <c r="AE309" s="466"/>
      <c r="AF309" s="466"/>
      <c r="AG309" s="466"/>
      <c r="AH309" s="466"/>
      <c r="AI309" s="292"/>
    </row>
    <row r="310" spans="1:35" s="2" customFormat="1">
      <c r="A310" s="507"/>
      <c r="D310" s="508"/>
      <c r="E310" s="509"/>
      <c r="F310" s="510"/>
      <c r="G310" s="511"/>
      <c r="H310" s="512"/>
      <c r="I310" s="513"/>
      <c r="L310" s="514"/>
      <c r="M310" s="515"/>
      <c r="N310" s="515"/>
      <c r="P310" s="514"/>
      <c r="Q310" s="515"/>
      <c r="R310" s="515"/>
      <c r="T310" s="514"/>
      <c r="U310" s="41"/>
      <c r="V310" s="41"/>
      <c r="W310" s="41"/>
      <c r="X310" s="515"/>
      <c r="Y310" s="515"/>
      <c r="Z310" s="515"/>
      <c r="AB310" s="514"/>
      <c r="AC310" s="461"/>
      <c r="AD310" s="461"/>
      <c r="AE310" s="466"/>
      <c r="AF310" s="466"/>
      <c r="AG310" s="466"/>
      <c r="AH310" s="466"/>
      <c r="AI310" s="292"/>
    </row>
    <row r="311" spans="1:35" s="2" customFormat="1">
      <c r="A311" s="507"/>
      <c r="D311" s="508"/>
      <c r="E311" s="509"/>
      <c r="F311" s="510"/>
      <c r="G311" s="511"/>
      <c r="H311" s="512"/>
      <c r="I311" s="513"/>
      <c r="L311" s="514"/>
      <c r="M311" s="515"/>
      <c r="N311" s="515"/>
      <c r="P311" s="514"/>
      <c r="Q311" s="515"/>
      <c r="R311" s="515"/>
      <c r="T311" s="514"/>
      <c r="U311" s="41"/>
      <c r="V311" s="41"/>
      <c r="W311" s="41"/>
      <c r="X311" s="515"/>
      <c r="Y311" s="515"/>
      <c r="Z311" s="515"/>
      <c r="AB311" s="514"/>
      <c r="AC311" s="461"/>
      <c r="AD311" s="461"/>
      <c r="AE311" s="466"/>
      <c r="AF311" s="466"/>
      <c r="AG311" s="466"/>
      <c r="AH311" s="466"/>
      <c r="AI311" s="292"/>
    </row>
    <row r="312" spans="1:35" s="2" customFormat="1">
      <c r="A312" s="507"/>
      <c r="D312" s="508"/>
      <c r="E312" s="509"/>
      <c r="F312" s="510"/>
      <c r="G312" s="511"/>
      <c r="H312" s="512"/>
      <c r="I312" s="513"/>
      <c r="L312" s="514"/>
      <c r="M312" s="515"/>
      <c r="N312" s="515"/>
      <c r="P312" s="514"/>
      <c r="Q312" s="515"/>
      <c r="R312" s="515"/>
      <c r="T312" s="514"/>
      <c r="U312" s="41"/>
      <c r="V312" s="41"/>
      <c r="W312" s="41"/>
      <c r="X312" s="515"/>
      <c r="Y312" s="515"/>
      <c r="Z312" s="515"/>
      <c r="AB312" s="514"/>
      <c r="AC312" s="461"/>
      <c r="AD312" s="461"/>
      <c r="AE312" s="466"/>
      <c r="AF312" s="466"/>
      <c r="AG312" s="466"/>
      <c r="AH312" s="466"/>
      <c r="AI312" s="292"/>
    </row>
    <row r="313" spans="1:35" s="2" customFormat="1">
      <c r="A313" s="507"/>
      <c r="D313" s="508"/>
      <c r="E313" s="509"/>
      <c r="F313" s="510"/>
      <c r="G313" s="511"/>
      <c r="H313" s="512"/>
      <c r="I313" s="513"/>
      <c r="L313" s="514"/>
      <c r="M313" s="515"/>
      <c r="N313" s="515"/>
      <c r="P313" s="514"/>
      <c r="Q313" s="515"/>
      <c r="R313" s="515"/>
      <c r="T313" s="514"/>
      <c r="U313" s="41"/>
      <c r="V313" s="41"/>
      <c r="W313" s="41"/>
      <c r="X313" s="515"/>
      <c r="Y313" s="515"/>
      <c r="Z313" s="515"/>
      <c r="AB313" s="514"/>
      <c r="AC313" s="461"/>
      <c r="AD313" s="461"/>
      <c r="AE313" s="466"/>
      <c r="AF313" s="466"/>
      <c r="AG313" s="466"/>
      <c r="AH313" s="466"/>
      <c r="AI313" s="292"/>
    </row>
    <row r="314" spans="1:35" s="2" customFormat="1">
      <c r="A314" s="507"/>
      <c r="D314" s="508"/>
      <c r="E314" s="509"/>
      <c r="F314" s="510"/>
      <c r="G314" s="511"/>
      <c r="H314" s="512"/>
      <c r="I314" s="513"/>
      <c r="L314" s="514"/>
      <c r="M314" s="515"/>
      <c r="N314" s="515"/>
      <c r="P314" s="514"/>
      <c r="Q314" s="515"/>
      <c r="R314" s="515"/>
      <c r="T314" s="514"/>
      <c r="U314" s="41"/>
      <c r="V314" s="41"/>
      <c r="W314" s="41"/>
      <c r="X314" s="515"/>
      <c r="Y314" s="515"/>
      <c r="Z314" s="515"/>
      <c r="AB314" s="514"/>
      <c r="AC314" s="461"/>
      <c r="AD314" s="461"/>
      <c r="AE314" s="466"/>
      <c r="AF314" s="466"/>
      <c r="AG314" s="466"/>
      <c r="AH314" s="466"/>
      <c r="AI314" s="292"/>
    </row>
    <row r="315" spans="1:35" s="2" customFormat="1">
      <c r="A315" s="507"/>
      <c r="D315" s="508"/>
      <c r="E315" s="509"/>
      <c r="F315" s="510"/>
      <c r="G315" s="511"/>
      <c r="H315" s="512"/>
      <c r="I315" s="513"/>
      <c r="L315" s="514"/>
      <c r="M315" s="515"/>
      <c r="N315" s="515"/>
      <c r="P315" s="514"/>
      <c r="Q315" s="515"/>
      <c r="R315" s="515"/>
      <c r="T315" s="514"/>
      <c r="U315" s="41"/>
      <c r="V315" s="41"/>
      <c r="W315" s="41"/>
      <c r="X315" s="515"/>
      <c r="Y315" s="515"/>
      <c r="Z315" s="515"/>
      <c r="AB315" s="514"/>
      <c r="AC315" s="461"/>
      <c r="AD315" s="461"/>
      <c r="AE315" s="466"/>
      <c r="AF315" s="466"/>
      <c r="AG315" s="466"/>
      <c r="AH315" s="466"/>
      <c r="AI315" s="292"/>
    </row>
    <row r="316" spans="1:35" s="2" customFormat="1">
      <c r="A316" s="507"/>
      <c r="D316" s="508"/>
      <c r="E316" s="509"/>
      <c r="F316" s="510"/>
      <c r="G316" s="511"/>
      <c r="H316" s="512"/>
      <c r="I316" s="513"/>
      <c r="L316" s="514"/>
      <c r="M316" s="515"/>
      <c r="N316" s="515"/>
      <c r="P316" s="514"/>
      <c r="Q316" s="515"/>
      <c r="R316" s="515"/>
      <c r="T316" s="514"/>
      <c r="U316" s="41"/>
      <c r="V316" s="41"/>
      <c r="W316" s="41"/>
      <c r="X316" s="515"/>
      <c r="Y316" s="515"/>
      <c r="Z316" s="515"/>
      <c r="AB316" s="514"/>
      <c r="AC316" s="461"/>
      <c r="AD316" s="461"/>
      <c r="AE316" s="466"/>
      <c r="AF316" s="466"/>
      <c r="AG316" s="466"/>
      <c r="AH316" s="466"/>
      <c r="AI316" s="292"/>
    </row>
    <row r="317" spans="1:35" s="2" customFormat="1">
      <c r="A317" s="507"/>
      <c r="D317" s="508"/>
      <c r="E317" s="509"/>
      <c r="F317" s="510"/>
      <c r="G317" s="511"/>
      <c r="H317" s="512"/>
      <c r="I317" s="513"/>
      <c r="L317" s="514"/>
      <c r="M317" s="515"/>
      <c r="N317" s="515"/>
      <c r="P317" s="514"/>
      <c r="Q317" s="515"/>
      <c r="R317" s="515"/>
      <c r="T317" s="514"/>
      <c r="U317" s="41"/>
      <c r="V317" s="41"/>
      <c r="W317" s="41"/>
      <c r="X317" s="515"/>
      <c r="Y317" s="515"/>
      <c r="Z317" s="515"/>
      <c r="AB317" s="514"/>
      <c r="AC317" s="461"/>
      <c r="AD317" s="461"/>
      <c r="AE317" s="466"/>
      <c r="AF317" s="466"/>
      <c r="AG317" s="466"/>
      <c r="AH317" s="466"/>
      <c r="AI317" s="292"/>
    </row>
    <row r="318" spans="1:35" s="2" customFormat="1">
      <c r="A318" s="507"/>
      <c r="D318" s="508"/>
      <c r="E318" s="509"/>
      <c r="F318" s="510"/>
      <c r="G318" s="511"/>
      <c r="H318" s="512"/>
      <c r="I318" s="513"/>
      <c r="L318" s="514"/>
      <c r="M318" s="515"/>
      <c r="N318" s="515"/>
      <c r="P318" s="514"/>
      <c r="Q318" s="515"/>
      <c r="R318" s="515"/>
      <c r="T318" s="514"/>
      <c r="U318" s="41"/>
      <c r="V318" s="41"/>
      <c r="W318" s="41"/>
      <c r="X318" s="515"/>
      <c r="Y318" s="515"/>
      <c r="Z318" s="515"/>
      <c r="AB318" s="514"/>
      <c r="AC318" s="461"/>
      <c r="AD318" s="461"/>
      <c r="AE318" s="466"/>
      <c r="AF318" s="466"/>
      <c r="AG318" s="466"/>
      <c r="AH318" s="466"/>
      <c r="AI318" s="292"/>
    </row>
    <row r="319" spans="1:35" s="2" customFormat="1">
      <c r="A319" s="507"/>
      <c r="D319" s="508"/>
      <c r="E319" s="509"/>
      <c r="F319" s="510"/>
      <c r="G319" s="511"/>
      <c r="H319" s="512"/>
      <c r="I319" s="513"/>
      <c r="L319" s="514"/>
      <c r="M319" s="515"/>
      <c r="N319" s="515"/>
      <c r="P319" s="514"/>
      <c r="Q319" s="515"/>
      <c r="R319" s="515"/>
      <c r="T319" s="514"/>
      <c r="U319" s="41"/>
      <c r="V319" s="41"/>
      <c r="W319" s="41"/>
      <c r="X319" s="515"/>
      <c r="Y319" s="515"/>
      <c r="Z319" s="515"/>
      <c r="AB319" s="514"/>
      <c r="AC319" s="461"/>
      <c r="AD319" s="461"/>
      <c r="AE319" s="466"/>
      <c r="AF319" s="466"/>
      <c r="AG319" s="466"/>
      <c r="AH319" s="466"/>
      <c r="AI319" s="292"/>
    </row>
    <row r="320" spans="1:35" s="2" customFormat="1">
      <c r="A320" s="507"/>
      <c r="D320" s="508"/>
      <c r="E320" s="509"/>
      <c r="F320" s="510"/>
      <c r="G320" s="511"/>
      <c r="H320" s="512"/>
      <c r="I320" s="513"/>
      <c r="L320" s="514"/>
      <c r="M320" s="515"/>
      <c r="N320" s="515"/>
      <c r="P320" s="514"/>
      <c r="Q320" s="515"/>
      <c r="R320" s="515"/>
      <c r="T320" s="514"/>
      <c r="U320" s="41"/>
      <c r="V320" s="41"/>
      <c r="W320" s="41"/>
      <c r="X320" s="515"/>
      <c r="Y320" s="515"/>
      <c r="Z320" s="515"/>
      <c r="AB320" s="514"/>
      <c r="AC320" s="461"/>
      <c r="AD320" s="461"/>
      <c r="AE320" s="466"/>
      <c r="AF320" s="466"/>
      <c r="AG320" s="466"/>
      <c r="AH320" s="466"/>
      <c r="AI320" s="292"/>
    </row>
    <row r="321" spans="1:35" s="2" customFormat="1">
      <c r="A321" s="507"/>
      <c r="D321" s="508"/>
      <c r="E321" s="509"/>
      <c r="F321" s="510"/>
      <c r="G321" s="511"/>
      <c r="H321" s="512"/>
      <c r="I321" s="513"/>
      <c r="L321" s="514"/>
      <c r="M321" s="515"/>
      <c r="N321" s="515"/>
      <c r="P321" s="514"/>
      <c r="Q321" s="515"/>
      <c r="R321" s="515"/>
      <c r="T321" s="514"/>
      <c r="U321" s="41"/>
      <c r="V321" s="41"/>
      <c r="W321" s="41"/>
      <c r="X321" s="515"/>
      <c r="Y321" s="515"/>
      <c r="Z321" s="515"/>
      <c r="AB321" s="514"/>
      <c r="AC321" s="461"/>
      <c r="AD321" s="461"/>
      <c r="AE321" s="466"/>
      <c r="AF321" s="466"/>
      <c r="AG321" s="466"/>
      <c r="AH321" s="466"/>
      <c r="AI321" s="292"/>
    </row>
    <row r="322" spans="1:35" s="2" customFormat="1">
      <c r="A322" s="507"/>
      <c r="D322" s="508"/>
      <c r="E322" s="509"/>
      <c r="F322" s="510"/>
      <c r="G322" s="511"/>
      <c r="H322" s="512"/>
      <c r="I322" s="513"/>
      <c r="L322" s="514"/>
      <c r="M322" s="515"/>
      <c r="N322" s="515"/>
      <c r="P322" s="514"/>
      <c r="Q322" s="515"/>
      <c r="R322" s="515"/>
      <c r="T322" s="514"/>
      <c r="U322" s="41"/>
      <c r="V322" s="41"/>
      <c r="W322" s="41"/>
      <c r="X322" s="515"/>
      <c r="Y322" s="515"/>
      <c r="Z322" s="515"/>
      <c r="AB322" s="514"/>
      <c r="AC322" s="461"/>
      <c r="AD322" s="461"/>
      <c r="AE322" s="466"/>
      <c r="AF322" s="466"/>
      <c r="AG322" s="466"/>
      <c r="AH322" s="466"/>
      <c r="AI322" s="292"/>
    </row>
    <row r="323" spans="1:35" s="2" customFormat="1">
      <c r="A323" s="507"/>
      <c r="D323" s="508"/>
      <c r="E323" s="509"/>
      <c r="F323" s="510"/>
      <c r="G323" s="511"/>
      <c r="H323" s="512"/>
      <c r="I323" s="513"/>
      <c r="L323" s="514"/>
      <c r="M323" s="515"/>
      <c r="N323" s="515"/>
      <c r="P323" s="514"/>
      <c r="Q323" s="515"/>
      <c r="R323" s="515"/>
      <c r="T323" s="514"/>
      <c r="U323" s="41"/>
      <c r="V323" s="41"/>
      <c r="W323" s="41"/>
      <c r="X323" s="515"/>
      <c r="Y323" s="515"/>
      <c r="Z323" s="515"/>
      <c r="AB323" s="514"/>
      <c r="AC323" s="461"/>
      <c r="AD323" s="461"/>
      <c r="AE323" s="466"/>
      <c r="AF323" s="466"/>
      <c r="AG323" s="466"/>
      <c r="AH323" s="466"/>
      <c r="AI323" s="292"/>
    </row>
    <row r="324" spans="1:35" s="2" customFormat="1">
      <c r="A324" s="507"/>
      <c r="D324" s="508"/>
      <c r="E324" s="509"/>
      <c r="F324" s="510"/>
      <c r="G324" s="511"/>
      <c r="H324" s="512"/>
      <c r="I324" s="513"/>
      <c r="L324" s="514"/>
      <c r="M324" s="515"/>
      <c r="N324" s="515"/>
      <c r="P324" s="514"/>
      <c r="Q324" s="515"/>
      <c r="R324" s="515"/>
      <c r="T324" s="514"/>
      <c r="U324" s="41"/>
      <c r="V324" s="41"/>
      <c r="W324" s="41"/>
      <c r="X324" s="515"/>
      <c r="Y324" s="515"/>
      <c r="Z324" s="515"/>
      <c r="AB324" s="514"/>
      <c r="AC324" s="461"/>
      <c r="AD324" s="461"/>
      <c r="AE324" s="466"/>
      <c r="AF324" s="466"/>
      <c r="AG324" s="466"/>
      <c r="AH324" s="466"/>
      <c r="AI324" s="292"/>
    </row>
    <row r="325" spans="1:35" s="2" customFormat="1">
      <c r="A325" s="507"/>
      <c r="D325" s="508"/>
      <c r="E325" s="509"/>
      <c r="F325" s="510"/>
      <c r="G325" s="511"/>
      <c r="H325" s="512"/>
      <c r="I325" s="513"/>
      <c r="L325" s="514"/>
      <c r="M325" s="515"/>
      <c r="N325" s="515"/>
      <c r="P325" s="514"/>
      <c r="Q325" s="515"/>
      <c r="R325" s="515"/>
      <c r="T325" s="514"/>
      <c r="U325" s="41"/>
      <c r="V325" s="41"/>
      <c r="W325" s="41"/>
      <c r="X325" s="515"/>
      <c r="Y325" s="515"/>
      <c r="Z325" s="515"/>
      <c r="AB325" s="514"/>
      <c r="AC325" s="461"/>
      <c r="AD325" s="461"/>
      <c r="AE325" s="466"/>
      <c r="AF325" s="466"/>
      <c r="AG325" s="466"/>
      <c r="AH325" s="466"/>
      <c r="AI325" s="292"/>
    </row>
    <row r="326" spans="1:35" s="2" customFormat="1">
      <c r="A326" s="507"/>
      <c r="D326" s="508"/>
      <c r="E326" s="509"/>
      <c r="F326" s="510"/>
      <c r="G326" s="511"/>
      <c r="H326" s="512"/>
      <c r="I326" s="513"/>
      <c r="L326" s="514"/>
      <c r="M326" s="515"/>
      <c r="N326" s="515"/>
      <c r="P326" s="514"/>
      <c r="Q326" s="515"/>
      <c r="R326" s="515"/>
      <c r="T326" s="514"/>
      <c r="U326" s="41"/>
      <c r="V326" s="41"/>
      <c r="W326" s="41"/>
      <c r="X326" s="515"/>
      <c r="Y326" s="515"/>
      <c r="Z326" s="515"/>
      <c r="AB326" s="514"/>
      <c r="AC326" s="461"/>
      <c r="AD326" s="461"/>
      <c r="AE326" s="466"/>
      <c r="AF326" s="466"/>
      <c r="AG326" s="466"/>
      <c r="AH326" s="466"/>
      <c r="AI326" s="292"/>
    </row>
    <row r="327" spans="1:35" s="2" customFormat="1">
      <c r="A327" s="507"/>
      <c r="D327" s="508"/>
      <c r="E327" s="509"/>
      <c r="F327" s="510"/>
      <c r="G327" s="511"/>
      <c r="H327" s="512"/>
      <c r="I327" s="513"/>
      <c r="L327" s="514"/>
      <c r="M327" s="515"/>
      <c r="N327" s="515"/>
      <c r="P327" s="514"/>
      <c r="Q327" s="515"/>
      <c r="R327" s="515"/>
      <c r="T327" s="514"/>
      <c r="U327" s="41"/>
      <c r="V327" s="41"/>
      <c r="W327" s="41"/>
      <c r="X327" s="515"/>
      <c r="Y327" s="515"/>
      <c r="Z327" s="515"/>
      <c r="AB327" s="514"/>
      <c r="AC327" s="461"/>
      <c r="AD327" s="461"/>
      <c r="AE327" s="466"/>
      <c r="AF327" s="466"/>
      <c r="AG327" s="466"/>
      <c r="AH327" s="466"/>
      <c r="AI327" s="292"/>
    </row>
    <row r="328" spans="1:35" s="2" customFormat="1">
      <c r="A328" s="507"/>
      <c r="D328" s="508"/>
      <c r="E328" s="509"/>
      <c r="F328" s="510"/>
      <c r="G328" s="511"/>
      <c r="H328" s="512"/>
      <c r="I328" s="513"/>
      <c r="L328" s="514"/>
      <c r="M328" s="515"/>
      <c r="N328" s="515"/>
      <c r="P328" s="514"/>
      <c r="Q328" s="515"/>
      <c r="R328" s="515"/>
      <c r="T328" s="514"/>
      <c r="U328" s="41"/>
      <c r="V328" s="41"/>
      <c r="W328" s="41"/>
      <c r="X328" s="515"/>
      <c r="Y328" s="515"/>
      <c r="Z328" s="515"/>
      <c r="AB328" s="514"/>
      <c r="AC328" s="461"/>
      <c r="AD328" s="461"/>
      <c r="AE328" s="466"/>
      <c r="AF328" s="466"/>
      <c r="AG328" s="466"/>
      <c r="AH328" s="466"/>
      <c r="AI328" s="292"/>
    </row>
    <row r="329" spans="1:35" s="2" customFormat="1">
      <c r="A329" s="507"/>
      <c r="D329" s="508"/>
      <c r="E329" s="509"/>
      <c r="F329" s="510"/>
      <c r="G329" s="511"/>
      <c r="H329" s="512"/>
      <c r="I329" s="513"/>
      <c r="L329" s="514"/>
      <c r="M329" s="515"/>
      <c r="N329" s="515"/>
      <c r="P329" s="514"/>
      <c r="Q329" s="515"/>
      <c r="R329" s="515"/>
      <c r="T329" s="514"/>
      <c r="U329" s="41"/>
      <c r="V329" s="41"/>
      <c r="W329" s="41"/>
      <c r="X329" s="515"/>
      <c r="Y329" s="515"/>
      <c r="Z329" s="515"/>
      <c r="AB329" s="514"/>
      <c r="AC329" s="461"/>
      <c r="AD329" s="461"/>
      <c r="AE329" s="466"/>
      <c r="AF329" s="466"/>
      <c r="AG329" s="466"/>
      <c r="AH329" s="466"/>
      <c r="AI329" s="292"/>
    </row>
    <row r="330" spans="1:35" s="2" customFormat="1">
      <c r="A330" s="507"/>
      <c r="D330" s="508"/>
      <c r="E330" s="509"/>
      <c r="F330" s="510"/>
      <c r="G330" s="511"/>
      <c r="H330" s="512"/>
      <c r="I330" s="513"/>
      <c r="L330" s="514"/>
      <c r="M330" s="515"/>
      <c r="N330" s="515"/>
      <c r="P330" s="514"/>
      <c r="Q330" s="515"/>
      <c r="R330" s="515"/>
      <c r="T330" s="514"/>
      <c r="U330" s="41"/>
      <c r="V330" s="41"/>
      <c r="W330" s="41"/>
      <c r="X330" s="515"/>
      <c r="Y330" s="515"/>
      <c r="Z330" s="515"/>
      <c r="AB330" s="514"/>
      <c r="AC330" s="461"/>
      <c r="AD330" s="461"/>
      <c r="AE330" s="466"/>
      <c r="AF330" s="466"/>
      <c r="AG330" s="466"/>
      <c r="AH330" s="466"/>
      <c r="AI330" s="292"/>
    </row>
    <row r="331" spans="1:35" s="2" customFormat="1">
      <c r="A331" s="507"/>
      <c r="D331" s="508"/>
      <c r="E331" s="509"/>
      <c r="F331" s="510"/>
      <c r="G331" s="511"/>
      <c r="H331" s="512"/>
      <c r="I331" s="513"/>
      <c r="L331" s="514"/>
      <c r="M331" s="515"/>
      <c r="N331" s="515"/>
      <c r="P331" s="514"/>
      <c r="Q331" s="515"/>
      <c r="R331" s="515"/>
      <c r="T331" s="514"/>
      <c r="U331" s="41"/>
      <c r="V331" s="41"/>
      <c r="W331" s="41"/>
      <c r="X331" s="515"/>
      <c r="Y331" s="515"/>
      <c r="Z331" s="515"/>
      <c r="AB331" s="514"/>
      <c r="AC331" s="461"/>
      <c r="AD331" s="461"/>
      <c r="AE331" s="466"/>
      <c r="AF331" s="466"/>
      <c r="AG331" s="466"/>
      <c r="AH331" s="466"/>
      <c r="AI331" s="292"/>
    </row>
    <row r="332" spans="1:35" s="2" customFormat="1">
      <c r="A332" s="507"/>
      <c r="D332" s="508"/>
      <c r="E332" s="509"/>
      <c r="F332" s="510"/>
      <c r="G332" s="511"/>
      <c r="H332" s="512"/>
      <c r="I332" s="513"/>
      <c r="L332" s="514"/>
      <c r="M332" s="515"/>
      <c r="N332" s="515"/>
      <c r="P332" s="514"/>
      <c r="Q332" s="515"/>
      <c r="R332" s="515"/>
      <c r="T332" s="514"/>
      <c r="U332" s="41"/>
      <c r="V332" s="41"/>
      <c r="W332" s="41"/>
      <c r="X332" s="515"/>
      <c r="Y332" s="515"/>
      <c r="Z332" s="515"/>
      <c r="AB332" s="514"/>
      <c r="AC332" s="461"/>
      <c r="AD332" s="461"/>
      <c r="AE332" s="466"/>
      <c r="AF332" s="466"/>
      <c r="AG332" s="466"/>
      <c r="AH332" s="466"/>
      <c r="AI332" s="292"/>
    </row>
    <row r="333" spans="1:35" s="2" customFormat="1">
      <c r="A333" s="507"/>
      <c r="D333" s="508"/>
      <c r="E333" s="509"/>
      <c r="F333" s="510"/>
      <c r="G333" s="511"/>
      <c r="H333" s="512"/>
      <c r="I333" s="513"/>
      <c r="L333" s="514"/>
      <c r="M333" s="515"/>
      <c r="N333" s="515"/>
      <c r="P333" s="514"/>
      <c r="Q333" s="515"/>
      <c r="R333" s="515"/>
      <c r="T333" s="514"/>
      <c r="U333" s="41"/>
      <c r="V333" s="41"/>
      <c r="W333" s="41"/>
      <c r="X333" s="515"/>
      <c r="Y333" s="515"/>
      <c r="Z333" s="515"/>
      <c r="AB333" s="514"/>
      <c r="AC333" s="461"/>
      <c r="AD333" s="461"/>
      <c r="AE333" s="466"/>
      <c r="AF333" s="466"/>
      <c r="AG333" s="466"/>
      <c r="AH333" s="466"/>
      <c r="AI333" s="292"/>
    </row>
    <row r="334" spans="1:35" s="2" customFormat="1">
      <c r="A334" s="507"/>
      <c r="D334" s="508"/>
      <c r="E334" s="509"/>
      <c r="F334" s="510"/>
      <c r="G334" s="511"/>
      <c r="H334" s="512"/>
      <c r="I334" s="513"/>
      <c r="L334" s="514"/>
      <c r="M334" s="515"/>
      <c r="N334" s="515"/>
      <c r="P334" s="514"/>
      <c r="Q334" s="515"/>
      <c r="R334" s="515"/>
      <c r="T334" s="514"/>
      <c r="U334" s="41"/>
      <c r="V334" s="41"/>
      <c r="W334" s="41"/>
      <c r="X334" s="515"/>
      <c r="Y334" s="515"/>
      <c r="Z334" s="515"/>
      <c r="AB334" s="514"/>
      <c r="AC334" s="461"/>
      <c r="AD334" s="461"/>
      <c r="AE334" s="466"/>
      <c r="AF334" s="466"/>
      <c r="AG334" s="466"/>
      <c r="AH334" s="466"/>
      <c r="AI334" s="292"/>
    </row>
    <row r="335" spans="1:35" s="2" customFormat="1">
      <c r="A335" s="507"/>
      <c r="D335" s="508"/>
      <c r="E335" s="509"/>
      <c r="F335" s="510"/>
      <c r="G335" s="511"/>
      <c r="H335" s="512"/>
      <c r="I335" s="513"/>
      <c r="L335" s="514"/>
      <c r="M335" s="515"/>
      <c r="N335" s="515"/>
      <c r="P335" s="514"/>
      <c r="Q335" s="515"/>
      <c r="R335" s="515"/>
      <c r="T335" s="514"/>
      <c r="U335" s="41"/>
      <c r="V335" s="41"/>
      <c r="W335" s="41"/>
      <c r="X335" s="515"/>
      <c r="Y335" s="515"/>
      <c r="Z335" s="515"/>
      <c r="AB335" s="514"/>
      <c r="AC335" s="461"/>
      <c r="AD335" s="461"/>
      <c r="AE335" s="466"/>
      <c r="AF335" s="466"/>
      <c r="AG335" s="466"/>
      <c r="AH335" s="466"/>
      <c r="AI335" s="292"/>
    </row>
    <row r="336" spans="1:35" s="2" customFormat="1">
      <c r="A336" s="507"/>
      <c r="D336" s="508"/>
      <c r="E336" s="509"/>
      <c r="F336" s="510"/>
      <c r="G336" s="511"/>
      <c r="H336" s="512"/>
      <c r="I336" s="513"/>
      <c r="L336" s="514"/>
      <c r="M336" s="515"/>
      <c r="N336" s="515"/>
      <c r="P336" s="514"/>
      <c r="Q336" s="515"/>
      <c r="R336" s="515"/>
      <c r="T336" s="514"/>
      <c r="U336" s="41"/>
      <c r="V336" s="41"/>
      <c r="W336" s="41"/>
      <c r="X336" s="515"/>
      <c r="Y336" s="515"/>
      <c r="Z336" s="515"/>
      <c r="AB336" s="514"/>
      <c r="AC336" s="461"/>
      <c r="AD336" s="461"/>
      <c r="AE336" s="466"/>
      <c r="AF336" s="466"/>
      <c r="AG336" s="466"/>
      <c r="AH336" s="466"/>
      <c r="AI336" s="292"/>
    </row>
    <row r="337" spans="1:35" s="2" customFormat="1">
      <c r="A337" s="507"/>
      <c r="D337" s="508"/>
      <c r="E337" s="509"/>
      <c r="F337" s="510"/>
      <c r="G337" s="511"/>
      <c r="H337" s="512"/>
      <c r="I337" s="513"/>
      <c r="L337" s="514"/>
      <c r="M337" s="515"/>
      <c r="N337" s="515"/>
      <c r="P337" s="514"/>
      <c r="Q337" s="515"/>
      <c r="R337" s="515"/>
      <c r="T337" s="514"/>
      <c r="U337" s="41"/>
      <c r="V337" s="41"/>
      <c r="W337" s="41"/>
      <c r="X337" s="515"/>
      <c r="Y337" s="515"/>
      <c r="Z337" s="515"/>
      <c r="AB337" s="514"/>
      <c r="AC337" s="461"/>
      <c r="AD337" s="461"/>
      <c r="AE337" s="466"/>
      <c r="AF337" s="466"/>
      <c r="AG337" s="466"/>
      <c r="AH337" s="466"/>
      <c r="AI337" s="292"/>
    </row>
    <row r="338" spans="1:35" s="2" customFormat="1">
      <c r="A338" s="507"/>
      <c r="D338" s="508"/>
      <c r="E338" s="509"/>
      <c r="F338" s="510"/>
      <c r="G338" s="511"/>
      <c r="H338" s="512"/>
      <c r="I338" s="513"/>
      <c r="L338" s="514"/>
      <c r="M338" s="515"/>
      <c r="N338" s="515"/>
      <c r="P338" s="514"/>
      <c r="Q338" s="515"/>
      <c r="R338" s="515"/>
      <c r="T338" s="514"/>
      <c r="U338" s="41"/>
      <c r="V338" s="41"/>
      <c r="W338" s="41"/>
      <c r="X338" s="515"/>
      <c r="Y338" s="515"/>
      <c r="Z338" s="515"/>
      <c r="AB338" s="514"/>
      <c r="AC338" s="461"/>
      <c r="AD338" s="461"/>
      <c r="AE338" s="466"/>
      <c r="AF338" s="466"/>
      <c r="AG338" s="466"/>
      <c r="AH338" s="466"/>
      <c r="AI338" s="292"/>
    </row>
    <row r="339" spans="1:35" s="2" customFormat="1">
      <c r="A339" s="507"/>
      <c r="D339" s="508"/>
      <c r="E339" s="509"/>
      <c r="F339" s="510"/>
      <c r="G339" s="511"/>
      <c r="H339" s="512"/>
      <c r="I339" s="513"/>
      <c r="L339" s="514"/>
      <c r="M339" s="515"/>
      <c r="N339" s="515"/>
      <c r="P339" s="514"/>
      <c r="Q339" s="515"/>
      <c r="R339" s="515"/>
      <c r="T339" s="514"/>
      <c r="U339" s="41"/>
      <c r="V339" s="41"/>
      <c r="W339" s="41"/>
      <c r="X339" s="515"/>
      <c r="Y339" s="515"/>
      <c r="Z339" s="515"/>
      <c r="AB339" s="514"/>
      <c r="AC339" s="461"/>
      <c r="AD339" s="461"/>
      <c r="AE339" s="466"/>
      <c r="AF339" s="466"/>
      <c r="AG339" s="466"/>
      <c r="AH339" s="466"/>
      <c r="AI339" s="292"/>
    </row>
    <row r="340" spans="1:35" s="2" customFormat="1">
      <c r="A340" s="507"/>
      <c r="D340" s="508"/>
      <c r="E340" s="509"/>
      <c r="F340" s="510"/>
      <c r="G340" s="511"/>
      <c r="H340" s="512"/>
      <c r="I340" s="513"/>
      <c r="L340" s="514"/>
      <c r="M340" s="515"/>
      <c r="N340" s="515"/>
      <c r="P340" s="514"/>
      <c r="Q340" s="515"/>
      <c r="R340" s="515"/>
      <c r="T340" s="514"/>
      <c r="U340" s="41"/>
      <c r="V340" s="41"/>
      <c r="W340" s="41"/>
      <c r="X340" s="515"/>
      <c r="Y340" s="515"/>
      <c r="Z340" s="515"/>
      <c r="AB340" s="514"/>
      <c r="AC340" s="461"/>
      <c r="AD340" s="461"/>
      <c r="AE340" s="466"/>
      <c r="AF340" s="466"/>
      <c r="AG340" s="466"/>
      <c r="AH340" s="466"/>
      <c r="AI340" s="292"/>
    </row>
    <row r="341" spans="1:35" s="2" customFormat="1">
      <c r="A341" s="507"/>
      <c r="D341" s="508"/>
      <c r="E341" s="509"/>
      <c r="F341" s="510"/>
      <c r="G341" s="511"/>
      <c r="H341" s="512"/>
      <c r="I341" s="513"/>
      <c r="L341" s="514"/>
      <c r="M341" s="515"/>
      <c r="N341" s="515"/>
      <c r="P341" s="514"/>
      <c r="Q341" s="515"/>
      <c r="R341" s="515"/>
      <c r="T341" s="514"/>
      <c r="U341" s="41"/>
      <c r="V341" s="41"/>
      <c r="W341" s="41"/>
      <c r="X341" s="515"/>
      <c r="Y341" s="515"/>
      <c r="Z341" s="515"/>
      <c r="AB341" s="514"/>
      <c r="AC341" s="461"/>
      <c r="AD341" s="461"/>
      <c r="AE341" s="466"/>
      <c r="AF341" s="466"/>
      <c r="AG341" s="466"/>
      <c r="AH341" s="466"/>
      <c r="AI341" s="292"/>
    </row>
    <row r="342" spans="1:35" s="2" customFormat="1">
      <c r="A342" s="507"/>
      <c r="D342" s="508"/>
      <c r="E342" s="509"/>
      <c r="F342" s="510"/>
      <c r="G342" s="511"/>
      <c r="H342" s="512"/>
      <c r="I342" s="513"/>
      <c r="L342" s="514"/>
      <c r="M342" s="515"/>
      <c r="N342" s="515"/>
      <c r="P342" s="514"/>
      <c r="Q342" s="515"/>
      <c r="R342" s="515"/>
      <c r="T342" s="514"/>
      <c r="U342" s="41"/>
      <c r="V342" s="41"/>
      <c r="W342" s="41"/>
      <c r="X342" s="515"/>
      <c r="Y342" s="515"/>
      <c r="Z342" s="515"/>
      <c r="AB342" s="514"/>
      <c r="AC342" s="461"/>
      <c r="AD342" s="461"/>
      <c r="AE342" s="466"/>
      <c r="AF342" s="466"/>
      <c r="AG342" s="466"/>
      <c r="AH342" s="466"/>
      <c r="AI342" s="292"/>
    </row>
    <row r="343" spans="1:35" s="2" customFormat="1">
      <c r="A343" s="507"/>
      <c r="D343" s="508"/>
      <c r="E343" s="509"/>
      <c r="F343" s="510"/>
      <c r="G343" s="511"/>
      <c r="H343" s="512"/>
      <c r="I343" s="513"/>
      <c r="L343" s="514"/>
      <c r="M343" s="515"/>
      <c r="N343" s="515"/>
      <c r="P343" s="514"/>
      <c r="Q343" s="515"/>
      <c r="R343" s="515"/>
      <c r="T343" s="514"/>
      <c r="U343" s="41"/>
      <c r="V343" s="41"/>
      <c r="W343" s="41"/>
      <c r="X343" s="515"/>
      <c r="Y343" s="515"/>
      <c r="Z343" s="515"/>
      <c r="AB343" s="514"/>
      <c r="AC343" s="461"/>
      <c r="AD343" s="461"/>
      <c r="AE343" s="466"/>
      <c r="AF343" s="466"/>
      <c r="AG343" s="466"/>
      <c r="AH343" s="466"/>
      <c r="AI343" s="292"/>
    </row>
    <row r="344" spans="1:35" s="2" customFormat="1">
      <c r="A344" s="507"/>
      <c r="D344" s="508"/>
      <c r="E344" s="509"/>
      <c r="F344" s="510"/>
      <c r="G344" s="511"/>
      <c r="H344" s="512"/>
      <c r="I344" s="513"/>
      <c r="L344" s="514"/>
      <c r="M344" s="515"/>
      <c r="N344" s="515"/>
      <c r="P344" s="514"/>
      <c r="Q344" s="515"/>
      <c r="R344" s="515"/>
      <c r="T344" s="514"/>
      <c r="U344" s="41"/>
      <c r="V344" s="41"/>
      <c r="W344" s="41"/>
      <c r="X344" s="515"/>
      <c r="Y344" s="515"/>
      <c r="Z344" s="515"/>
      <c r="AB344" s="514"/>
      <c r="AC344" s="461"/>
      <c r="AD344" s="461"/>
      <c r="AE344" s="466"/>
      <c r="AF344" s="466"/>
      <c r="AG344" s="466"/>
      <c r="AH344" s="466"/>
      <c r="AI344" s="292"/>
    </row>
    <row r="345" spans="1:35" s="2" customFormat="1">
      <c r="A345" s="507"/>
      <c r="D345" s="508"/>
      <c r="E345" s="509"/>
      <c r="F345" s="510"/>
      <c r="G345" s="511"/>
      <c r="H345" s="512"/>
      <c r="I345" s="513"/>
      <c r="L345" s="514"/>
      <c r="M345" s="515"/>
      <c r="N345" s="515"/>
      <c r="P345" s="514"/>
      <c r="Q345" s="515"/>
      <c r="R345" s="515"/>
      <c r="T345" s="514"/>
      <c r="U345" s="41"/>
      <c r="V345" s="41"/>
      <c r="W345" s="41"/>
      <c r="X345" s="515"/>
      <c r="Y345" s="515"/>
      <c r="Z345" s="515"/>
      <c r="AB345" s="514"/>
      <c r="AC345" s="461"/>
      <c r="AD345" s="461"/>
      <c r="AE345" s="466"/>
      <c r="AF345" s="466"/>
      <c r="AG345" s="466"/>
      <c r="AH345" s="466"/>
      <c r="AI345" s="292"/>
    </row>
    <row r="346" spans="1:35" s="2" customFormat="1">
      <c r="A346" s="507"/>
      <c r="D346" s="508"/>
      <c r="E346" s="509"/>
      <c r="F346" s="510"/>
      <c r="G346" s="511"/>
      <c r="H346" s="512"/>
      <c r="I346" s="513"/>
      <c r="L346" s="514"/>
      <c r="M346" s="515"/>
      <c r="N346" s="515"/>
      <c r="P346" s="514"/>
      <c r="Q346" s="515"/>
      <c r="R346" s="515"/>
      <c r="T346" s="514"/>
      <c r="U346" s="41"/>
      <c r="V346" s="41"/>
      <c r="W346" s="41"/>
      <c r="X346" s="515"/>
      <c r="Y346" s="515"/>
      <c r="Z346" s="515"/>
      <c r="AB346" s="514"/>
      <c r="AC346" s="461"/>
      <c r="AD346" s="461"/>
      <c r="AE346" s="466"/>
      <c r="AF346" s="466"/>
      <c r="AG346" s="466"/>
      <c r="AH346" s="466"/>
      <c r="AI346" s="292"/>
    </row>
    <row r="347" spans="1:35" s="2" customFormat="1">
      <c r="A347" s="507"/>
      <c r="D347" s="508"/>
      <c r="E347" s="509"/>
      <c r="F347" s="510"/>
      <c r="G347" s="511"/>
      <c r="H347" s="512"/>
      <c r="I347" s="513"/>
      <c r="L347" s="514"/>
      <c r="M347" s="515"/>
      <c r="N347" s="515"/>
      <c r="P347" s="514"/>
      <c r="Q347" s="515"/>
      <c r="R347" s="515"/>
      <c r="T347" s="514"/>
      <c r="U347" s="41"/>
      <c r="V347" s="41"/>
      <c r="W347" s="41"/>
      <c r="X347" s="515"/>
      <c r="Y347" s="515"/>
      <c r="Z347" s="515"/>
      <c r="AB347" s="514"/>
      <c r="AC347" s="461"/>
      <c r="AD347" s="461"/>
      <c r="AE347" s="466"/>
      <c r="AF347" s="466"/>
      <c r="AG347" s="466"/>
      <c r="AH347" s="466"/>
      <c r="AI347" s="292"/>
    </row>
    <row r="348" spans="1:35" s="2" customFormat="1">
      <c r="A348" s="507"/>
      <c r="D348" s="508"/>
      <c r="E348" s="509"/>
      <c r="F348" s="510"/>
      <c r="G348" s="511"/>
      <c r="H348" s="512"/>
      <c r="I348" s="513"/>
      <c r="L348" s="514"/>
      <c r="M348" s="515"/>
      <c r="N348" s="515"/>
      <c r="P348" s="514"/>
      <c r="Q348" s="515"/>
      <c r="R348" s="515"/>
      <c r="T348" s="514"/>
      <c r="U348" s="41"/>
      <c r="V348" s="41"/>
      <c r="W348" s="41"/>
      <c r="X348" s="515"/>
      <c r="Y348" s="515"/>
      <c r="Z348" s="515"/>
      <c r="AB348" s="514"/>
      <c r="AC348" s="461"/>
      <c r="AD348" s="461"/>
      <c r="AE348" s="466"/>
      <c r="AF348" s="466"/>
      <c r="AG348" s="466"/>
      <c r="AH348" s="466"/>
      <c r="AI348" s="292"/>
    </row>
    <row r="349" spans="1:35" s="2" customFormat="1">
      <c r="A349" s="507"/>
      <c r="D349" s="508"/>
      <c r="E349" s="509"/>
      <c r="F349" s="510"/>
      <c r="G349" s="511"/>
      <c r="H349" s="512"/>
      <c r="I349" s="513"/>
      <c r="L349" s="514"/>
      <c r="M349" s="515"/>
      <c r="N349" s="515"/>
      <c r="P349" s="514"/>
      <c r="Q349" s="515"/>
      <c r="R349" s="515"/>
      <c r="T349" s="514"/>
      <c r="U349" s="41"/>
      <c r="V349" s="41"/>
      <c r="W349" s="41"/>
      <c r="X349" s="515"/>
      <c r="Y349" s="515"/>
      <c r="Z349" s="515"/>
      <c r="AB349" s="514"/>
      <c r="AC349" s="461"/>
      <c r="AD349" s="461"/>
      <c r="AE349" s="466"/>
      <c r="AF349" s="466"/>
      <c r="AG349" s="466"/>
      <c r="AH349" s="466"/>
      <c r="AI349" s="292"/>
    </row>
    <row r="350" spans="1:35" s="2" customFormat="1">
      <c r="A350" s="507"/>
      <c r="D350" s="508"/>
      <c r="E350" s="509"/>
      <c r="F350" s="510"/>
      <c r="G350" s="511"/>
      <c r="H350" s="512"/>
      <c r="I350" s="513"/>
      <c r="L350" s="514"/>
      <c r="M350" s="515"/>
      <c r="N350" s="515"/>
      <c r="P350" s="514"/>
      <c r="Q350" s="515"/>
      <c r="R350" s="515"/>
      <c r="T350" s="514"/>
      <c r="U350" s="41"/>
      <c r="V350" s="41"/>
      <c r="W350" s="41"/>
      <c r="X350" s="515"/>
      <c r="Y350" s="515"/>
      <c r="Z350" s="515"/>
      <c r="AB350" s="514"/>
      <c r="AC350" s="461"/>
      <c r="AD350" s="461"/>
      <c r="AE350" s="466"/>
      <c r="AF350" s="466"/>
      <c r="AG350" s="466"/>
      <c r="AH350" s="466"/>
      <c r="AI350" s="292"/>
    </row>
    <row r="351" spans="1:35" s="2" customFormat="1">
      <c r="A351" s="507"/>
      <c r="D351" s="508"/>
      <c r="E351" s="509"/>
      <c r="F351" s="510"/>
      <c r="G351" s="511"/>
      <c r="H351" s="512"/>
      <c r="I351" s="513"/>
      <c r="L351" s="514"/>
      <c r="M351" s="515"/>
      <c r="N351" s="515"/>
      <c r="P351" s="514"/>
      <c r="Q351" s="515"/>
      <c r="R351" s="515"/>
      <c r="T351" s="514"/>
      <c r="U351" s="41"/>
      <c r="V351" s="41"/>
      <c r="W351" s="41"/>
      <c r="X351" s="515"/>
      <c r="Y351" s="515"/>
      <c r="Z351" s="515"/>
      <c r="AB351" s="514"/>
      <c r="AC351" s="461"/>
      <c r="AD351" s="461"/>
      <c r="AE351" s="466"/>
      <c r="AF351" s="466"/>
      <c r="AG351" s="466"/>
      <c r="AH351" s="466"/>
      <c r="AI351" s="292"/>
    </row>
    <row r="352" spans="1:35" s="2" customFormat="1">
      <c r="A352" s="507"/>
      <c r="D352" s="508"/>
      <c r="E352" s="509"/>
      <c r="F352" s="510"/>
      <c r="G352" s="511"/>
      <c r="H352" s="512"/>
      <c r="I352" s="513"/>
      <c r="L352" s="514"/>
      <c r="M352" s="515"/>
      <c r="N352" s="515"/>
      <c r="P352" s="514"/>
      <c r="Q352" s="515"/>
      <c r="R352" s="515"/>
      <c r="T352" s="514"/>
      <c r="U352" s="41"/>
      <c r="V352" s="41"/>
      <c r="W352" s="41"/>
      <c r="X352" s="515"/>
      <c r="Y352" s="515"/>
      <c r="Z352" s="515"/>
      <c r="AB352" s="514"/>
      <c r="AC352" s="461"/>
      <c r="AD352" s="461"/>
      <c r="AE352" s="466"/>
      <c r="AF352" s="466"/>
      <c r="AG352" s="466"/>
      <c r="AH352" s="466"/>
      <c r="AI352" s="292"/>
    </row>
    <row r="353" spans="1:35" s="2" customFormat="1">
      <c r="A353" s="507"/>
      <c r="D353" s="508"/>
      <c r="E353" s="509"/>
      <c r="F353" s="510"/>
      <c r="G353" s="511"/>
      <c r="H353" s="512"/>
      <c r="I353" s="513"/>
      <c r="L353" s="514"/>
      <c r="M353" s="515"/>
      <c r="N353" s="515"/>
      <c r="P353" s="514"/>
      <c r="Q353" s="515"/>
      <c r="R353" s="515"/>
      <c r="T353" s="514"/>
      <c r="U353" s="41"/>
      <c r="V353" s="41"/>
      <c r="W353" s="41"/>
      <c r="X353" s="515"/>
      <c r="Y353" s="515"/>
      <c r="Z353" s="515"/>
      <c r="AB353" s="514"/>
      <c r="AC353" s="461"/>
      <c r="AD353" s="461"/>
      <c r="AE353" s="466"/>
      <c r="AF353" s="466"/>
      <c r="AG353" s="466"/>
      <c r="AH353" s="466"/>
      <c r="AI353" s="292"/>
    </row>
    <row r="354" spans="1:35" s="2" customFormat="1">
      <c r="A354" s="507"/>
      <c r="D354" s="508"/>
      <c r="E354" s="509"/>
      <c r="F354" s="510"/>
      <c r="G354" s="511"/>
      <c r="H354" s="512"/>
      <c r="I354" s="513"/>
      <c r="L354" s="514"/>
      <c r="M354" s="515"/>
      <c r="N354" s="515"/>
      <c r="P354" s="514"/>
      <c r="Q354" s="515"/>
      <c r="R354" s="515"/>
      <c r="T354" s="514"/>
      <c r="U354" s="41"/>
      <c r="V354" s="41"/>
      <c r="W354" s="41"/>
      <c r="X354" s="515"/>
      <c r="Y354" s="515"/>
      <c r="Z354" s="515"/>
      <c r="AB354" s="514"/>
      <c r="AC354" s="461"/>
      <c r="AD354" s="461"/>
      <c r="AE354" s="466"/>
      <c r="AF354" s="466"/>
      <c r="AG354" s="466"/>
      <c r="AH354" s="466"/>
      <c r="AI354" s="292"/>
    </row>
    <row r="355" spans="1:35" s="2" customFormat="1">
      <c r="A355" s="507"/>
      <c r="D355" s="508"/>
      <c r="E355" s="509"/>
      <c r="F355" s="510"/>
      <c r="G355" s="511"/>
      <c r="H355" s="512"/>
      <c r="I355" s="513"/>
      <c r="L355" s="514"/>
      <c r="M355" s="515"/>
      <c r="N355" s="515"/>
      <c r="P355" s="514"/>
      <c r="Q355" s="515"/>
      <c r="R355" s="515"/>
      <c r="T355" s="514"/>
      <c r="U355" s="41"/>
      <c r="V355" s="41"/>
      <c r="W355" s="41"/>
      <c r="X355" s="515"/>
      <c r="Y355" s="515"/>
      <c r="Z355" s="515"/>
      <c r="AB355" s="514"/>
      <c r="AC355" s="461"/>
      <c r="AD355" s="461"/>
      <c r="AE355" s="466"/>
      <c r="AF355" s="466"/>
      <c r="AG355" s="466"/>
      <c r="AH355" s="466"/>
      <c r="AI355" s="292"/>
    </row>
    <row r="356" spans="1:35" s="2" customFormat="1">
      <c r="A356" s="507"/>
      <c r="D356" s="508"/>
      <c r="E356" s="509"/>
      <c r="F356" s="510"/>
      <c r="G356" s="511"/>
      <c r="H356" s="512"/>
      <c r="I356" s="513"/>
      <c r="L356" s="514"/>
      <c r="M356" s="515"/>
      <c r="N356" s="515"/>
      <c r="P356" s="514"/>
      <c r="Q356" s="515"/>
      <c r="R356" s="515"/>
      <c r="T356" s="514"/>
      <c r="U356" s="41"/>
      <c r="V356" s="41"/>
      <c r="W356" s="41"/>
      <c r="X356" s="515"/>
      <c r="Y356" s="515"/>
      <c r="Z356" s="515"/>
      <c r="AB356" s="514"/>
      <c r="AC356" s="461"/>
      <c r="AD356" s="461"/>
      <c r="AE356" s="466"/>
      <c r="AF356" s="466"/>
      <c r="AG356" s="466"/>
      <c r="AH356" s="466"/>
      <c r="AI356" s="292"/>
    </row>
    <row r="357" spans="1:35" s="2" customFormat="1">
      <c r="A357" s="507"/>
      <c r="D357" s="508"/>
      <c r="E357" s="509"/>
      <c r="F357" s="510"/>
      <c r="G357" s="511"/>
      <c r="H357" s="512"/>
      <c r="I357" s="513"/>
      <c r="L357" s="514"/>
      <c r="M357" s="515"/>
      <c r="N357" s="515"/>
      <c r="P357" s="514"/>
      <c r="Q357" s="515"/>
      <c r="R357" s="515"/>
      <c r="T357" s="514"/>
      <c r="U357" s="41"/>
      <c r="V357" s="41"/>
      <c r="W357" s="41"/>
      <c r="X357" s="515"/>
      <c r="Y357" s="515"/>
      <c r="Z357" s="515"/>
      <c r="AB357" s="514"/>
      <c r="AC357" s="461"/>
      <c r="AD357" s="461"/>
      <c r="AE357" s="466"/>
      <c r="AF357" s="466"/>
      <c r="AG357" s="466"/>
      <c r="AH357" s="466"/>
      <c r="AI357" s="292"/>
    </row>
    <row r="358" spans="1:35" s="2" customFormat="1">
      <c r="A358" s="507"/>
      <c r="D358" s="508"/>
      <c r="E358" s="509"/>
      <c r="F358" s="510"/>
      <c r="G358" s="511"/>
      <c r="H358" s="512"/>
      <c r="I358" s="513"/>
      <c r="L358" s="514"/>
      <c r="M358" s="515"/>
      <c r="N358" s="515"/>
      <c r="P358" s="514"/>
      <c r="Q358" s="515"/>
      <c r="R358" s="515"/>
      <c r="T358" s="514"/>
      <c r="U358" s="41"/>
      <c r="V358" s="41"/>
      <c r="W358" s="41"/>
      <c r="X358" s="515"/>
      <c r="Y358" s="515"/>
      <c r="Z358" s="515"/>
      <c r="AB358" s="514"/>
      <c r="AC358" s="461"/>
      <c r="AD358" s="461"/>
      <c r="AE358" s="466"/>
      <c r="AF358" s="466"/>
      <c r="AG358" s="466"/>
      <c r="AH358" s="466"/>
      <c r="AI358" s="292"/>
    </row>
    <row r="359" spans="1:35" s="2" customFormat="1">
      <c r="A359" s="507"/>
      <c r="D359" s="508"/>
      <c r="E359" s="509"/>
      <c r="F359" s="510"/>
      <c r="G359" s="511"/>
      <c r="H359" s="512"/>
      <c r="I359" s="513"/>
      <c r="L359" s="514"/>
      <c r="M359" s="515"/>
      <c r="N359" s="515"/>
      <c r="P359" s="514"/>
      <c r="Q359" s="515"/>
      <c r="R359" s="515"/>
      <c r="T359" s="514"/>
      <c r="U359" s="41"/>
      <c r="V359" s="41"/>
      <c r="W359" s="41"/>
      <c r="X359" s="515"/>
      <c r="Y359" s="515"/>
      <c r="Z359" s="515"/>
      <c r="AB359" s="514"/>
      <c r="AC359" s="461"/>
      <c r="AD359" s="461"/>
      <c r="AE359" s="466"/>
      <c r="AF359" s="466"/>
      <c r="AG359" s="466"/>
      <c r="AH359" s="466"/>
      <c r="AI359" s="292"/>
    </row>
    <row r="360" spans="1:35" s="2" customFormat="1">
      <c r="A360" s="507"/>
      <c r="D360" s="508"/>
      <c r="E360" s="509"/>
      <c r="F360" s="510"/>
      <c r="G360" s="511"/>
      <c r="H360" s="512"/>
      <c r="I360" s="513"/>
      <c r="L360" s="514"/>
      <c r="M360" s="515"/>
      <c r="N360" s="515"/>
      <c r="P360" s="514"/>
      <c r="Q360" s="515"/>
      <c r="R360" s="515"/>
      <c r="T360" s="514"/>
      <c r="U360" s="41"/>
      <c r="V360" s="41"/>
      <c r="W360" s="41"/>
      <c r="X360" s="515"/>
      <c r="Y360" s="515"/>
      <c r="Z360" s="515"/>
      <c r="AB360" s="514"/>
      <c r="AC360" s="461"/>
      <c r="AD360" s="461"/>
      <c r="AE360" s="466"/>
      <c r="AF360" s="466"/>
      <c r="AG360" s="466"/>
      <c r="AH360" s="466"/>
      <c r="AI360" s="292"/>
    </row>
    <row r="361" spans="1:35" s="2" customFormat="1">
      <c r="A361" s="507"/>
      <c r="D361" s="508"/>
      <c r="E361" s="509"/>
      <c r="F361" s="510"/>
      <c r="G361" s="511"/>
      <c r="H361" s="512"/>
      <c r="I361" s="513"/>
      <c r="L361" s="514"/>
      <c r="M361" s="515"/>
      <c r="N361" s="515"/>
      <c r="P361" s="514"/>
      <c r="Q361" s="515"/>
      <c r="R361" s="515"/>
      <c r="T361" s="514"/>
      <c r="U361" s="41"/>
      <c r="V361" s="41"/>
      <c r="W361" s="41"/>
      <c r="X361" s="515"/>
      <c r="Y361" s="515"/>
      <c r="Z361" s="515"/>
      <c r="AB361" s="514"/>
      <c r="AC361" s="461"/>
      <c r="AD361" s="461"/>
      <c r="AE361" s="466"/>
      <c r="AF361" s="466"/>
      <c r="AG361" s="466"/>
      <c r="AH361" s="466"/>
      <c r="AI361" s="292"/>
    </row>
    <row r="362" spans="1:35" s="2" customFormat="1">
      <c r="A362" s="507"/>
      <c r="D362" s="508"/>
      <c r="E362" s="509"/>
      <c r="F362" s="510"/>
      <c r="G362" s="511"/>
      <c r="H362" s="512"/>
      <c r="I362" s="513"/>
      <c r="L362" s="514"/>
      <c r="M362" s="515"/>
      <c r="N362" s="515"/>
      <c r="P362" s="514"/>
      <c r="Q362" s="515"/>
      <c r="R362" s="515"/>
      <c r="T362" s="514"/>
      <c r="U362" s="41"/>
      <c r="V362" s="41"/>
      <c r="W362" s="41"/>
      <c r="X362" s="515"/>
      <c r="Y362" s="515"/>
      <c r="Z362" s="515"/>
      <c r="AB362" s="514"/>
      <c r="AC362" s="461"/>
      <c r="AD362" s="461"/>
      <c r="AE362" s="466"/>
      <c r="AF362" s="466"/>
      <c r="AG362" s="466"/>
      <c r="AH362" s="466"/>
      <c r="AI362" s="292"/>
    </row>
    <row r="363" spans="1:35" s="2" customFormat="1">
      <c r="A363" s="507"/>
      <c r="D363" s="508"/>
      <c r="E363" s="509"/>
      <c r="F363" s="510"/>
      <c r="G363" s="511"/>
      <c r="H363" s="512"/>
      <c r="I363" s="513"/>
      <c r="L363" s="514"/>
      <c r="M363" s="515"/>
      <c r="N363" s="515"/>
      <c r="P363" s="514"/>
      <c r="Q363" s="515"/>
      <c r="R363" s="515"/>
      <c r="T363" s="514"/>
      <c r="U363" s="41"/>
      <c r="V363" s="41"/>
      <c r="W363" s="41"/>
      <c r="X363" s="515"/>
      <c r="Y363" s="515"/>
      <c r="Z363" s="515"/>
      <c r="AB363" s="514"/>
      <c r="AC363" s="461"/>
      <c r="AD363" s="461"/>
      <c r="AE363" s="466"/>
      <c r="AF363" s="466"/>
      <c r="AG363" s="466"/>
      <c r="AH363" s="466"/>
      <c r="AI363" s="292"/>
    </row>
    <row r="364" spans="1:35" s="2" customFormat="1">
      <c r="A364" s="507"/>
      <c r="D364" s="508"/>
      <c r="E364" s="509"/>
      <c r="F364" s="510"/>
      <c r="G364" s="511"/>
      <c r="H364" s="512"/>
      <c r="I364" s="513"/>
      <c r="L364" s="514"/>
      <c r="M364" s="515"/>
      <c r="N364" s="515"/>
      <c r="P364" s="514"/>
      <c r="Q364" s="515"/>
      <c r="R364" s="515"/>
      <c r="T364" s="514"/>
      <c r="U364" s="41"/>
      <c r="V364" s="41"/>
      <c r="W364" s="41"/>
      <c r="X364" s="515"/>
      <c r="Y364" s="515"/>
      <c r="Z364" s="515"/>
      <c r="AB364" s="514"/>
      <c r="AC364" s="461"/>
      <c r="AD364" s="461"/>
      <c r="AE364" s="466"/>
      <c r="AF364" s="466"/>
      <c r="AG364" s="466"/>
      <c r="AH364" s="466"/>
      <c r="AI364" s="292"/>
    </row>
    <row r="365" spans="1:35" s="2" customFormat="1">
      <c r="A365" s="507"/>
      <c r="D365" s="508"/>
      <c r="E365" s="509"/>
      <c r="F365" s="510"/>
      <c r="G365" s="511"/>
      <c r="H365" s="512"/>
      <c r="I365" s="513"/>
      <c r="L365" s="514"/>
      <c r="M365" s="515"/>
      <c r="N365" s="515"/>
      <c r="P365" s="514"/>
      <c r="Q365" s="515"/>
      <c r="R365" s="515"/>
      <c r="T365" s="514"/>
      <c r="U365" s="41"/>
      <c r="V365" s="41"/>
      <c r="W365" s="41"/>
      <c r="X365" s="515"/>
      <c r="Y365" s="515"/>
      <c r="Z365" s="515"/>
      <c r="AB365" s="514"/>
      <c r="AC365" s="461"/>
      <c r="AD365" s="461"/>
      <c r="AE365" s="466"/>
      <c r="AF365" s="466"/>
      <c r="AG365" s="466"/>
      <c r="AH365" s="466"/>
      <c r="AI365" s="292"/>
    </row>
    <row r="366" spans="1:35" s="2" customFormat="1">
      <c r="A366" s="507"/>
      <c r="D366" s="508"/>
      <c r="E366" s="509"/>
      <c r="F366" s="510"/>
      <c r="G366" s="511"/>
      <c r="H366" s="512"/>
      <c r="I366" s="513"/>
      <c r="L366" s="514"/>
      <c r="M366" s="515"/>
      <c r="N366" s="515"/>
      <c r="P366" s="514"/>
      <c r="Q366" s="515"/>
      <c r="R366" s="515"/>
      <c r="T366" s="514"/>
      <c r="U366" s="41"/>
      <c r="V366" s="41"/>
      <c r="W366" s="41"/>
      <c r="X366" s="515"/>
      <c r="Y366" s="515"/>
      <c r="Z366" s="515"/>
      <c r="AB366" s="514"/>
      <c r="AC366" s="461"/>
      <c r="AD366" s="461"/>
      <c r="AE366" s="466"/>
      <c r="AF366" s="466"/>
      <c r="AG366" s="466"/>
      <c r="AH366" s="466"/>
      <c r="AI366" s="292"/>
    </row>
    <row r="367" spans="1:35" s="2" customFormat="1">
      <c r="A367" s="507"/>
      <c r="D367" s="508"/>
      <c r="E367" s="509"/>
      <c r="F367" s="510"/>
      <c r="G367" s="511"/>
      <c r="H367" s="512"/>
      <c r="I367" s="513"/>
      <c r="L367" s="514"/>
      <c r="M367" s="515"/>
      <c r="N367" s="515"/>
      <c r="P367" s="514"/>
      <c r="Q367" s="515"/>
      <c r="R367" s="515"/>
      <c r="T367" s="514"/>
      <c r="U367" s="41"/>
      <c r="V367" s="41"/>
      <c r="W367" s="41"/>
      <c r="X367" s="515"/>
      <c r="Y367" s="515"/>
      <c r="Z367" s="515"/>
      <c r="AB367" s="514"/>
      <c r="AC367" s="461"/>
      <c r="AD367" s="461"/>
      <c r="AE367" s="466"/>
      <c r="AF367" s="466"/>
      <c r="AG367" s="466"/>
      <c r="AH367" s="466"/>
      <c r="AI367" s="292"/>
    </row>
    <row r="368" spans="1:35" s="2" customFormat="1">
      <c r="A368" s="507"/>
      <c r="D368" s="508"/>
      <c r="E368" s="509"/>
      <c r="F368" s="510"/>
      <c r="G368" s="511"/>
      <c r="H368" s="512"/>
      <c r="I368" s="513"/>
      <c r="L368" s="514"/>
      <c r="M368" s="515"/>
      <c r="N368" s="515"/>
      <c r="P368" s="514"/>
      <c r="Q368" s="515"/>
      <c r="R368" s="515"/>
      <c r="T368" s="514"/>
      <c r="U368" s="41"/>
      <c r="V368" s="41"/>
      <c r="W368" s="41"/>
      <c r="X368" s="515"/>
      <c r="Y368" s="515"/>
      <c r="Z368" s="515"/>
      <c r="AB368" s="514"/>
      <c r="AC368" s="461"/>
      <c r="AD368" s="461"/>
      <c r="AE368" s="466"/>
      <c r="AF368" s="466"/>
      <c r="AG368" s="466"/>
      <c r="AH368" s="466"/>
      <c r="AI368" s="292"/>
    </row>
    <row r="369" spans="1:35" s="2" customFormat="1">
      <c r="A369" s="507"/>
      <c r="D369" s="508"/>
      <c r="E369" s="509"/>
      <c r="F369" s="510"/>
      <c r="G369" s="511"/>
      <c r="H369" s="512"/>
      <c r="I369" s="513"/>
      <c r="L369" s="514"/>
      <c r="M369" s="515"/>
      <c r="N369" s="515"/>
      <c r="P369" s="514"/>
      <c r="Q369" s="515"/>
      <c r="R369" s="515"/>
      <c r="T369" s="514"/>
      <c r="U369" s="41"/>
      <c r="V369" s="41"/>
      <c r="W369" s="41"/>
      <c r="X369" s="515"/>
      <c r="Y369" s="515"/>
      <c r="Z369" s="515"/>
      <c r="AB369" s="514"/>
      <c r="AC369" s="461"/>
      <c r="AD369" s="461"/>
      <c r="AE369" s="466"/>
      <c r="AF369" s="466"/>
      <c r="AG369" s="466"/>
      <c r="AH369" s="466"/>
      <c r="AI369" s="292"/>
    </row>
    <row r="370" spans="1:35" s="2" customFormat="1">
      <c r="A370" s="507"/>
      <c r="D370" s="508"/>
      <c r="E370" s="509"/>
      <c r="F370" s="510"/>
      <c r="G370" s="511"/>
      <c r="H370" s="512"/>
      <c r="I370" s="513"/>
      <c r="L370" s="514"/>
      <c r="M370" s="515"/>
      <c r="N370" s="515"/>
      <c r="P370" s="514"/>
      <c r="Q370" s="515"/>
      <c r="R370" s="515"/>
      <c r="T370" s="514"/>
      <c r="U370" s="41"/>
      <c r="V370" s="41"/>
      <c r="W370" s="41"/>
      <c r="X370" s="515"/>
      <c r="Y370" s="515"/>
      <c r="Z370" s="515"/>
      <c r="AB370" s="514"/>
      <c r="AC370" s="461"/>
      <c r="AD370" s="461"/>
      <c r="AE370" s="466"/>
      <c r="AF370" s="466"/>
      <c r="AG370" s="466"/>
      <c r="AH370" s="466"/>
      <c r="AI370" s="292"/>
    </row>
    <row r="371" spans="1:35" s="2" customFormat="1">
      <c r="A371" s="507"/>
      <c r="D371" s="508"/>
      <c r="E371" s="509"/>
      <c r="F371" s="510"/>
      <c r="G371" s="511"/>
      <c r="H371" s="512"/>
      <c r="I371" s="513"/>
      <c r="L371" s="514"/>
      <c r="M371" s="515"/>
      <c r="N371" s="515"/>
      <c r="P371" s="514"/>
      <c r="Q371" s="515"/>
      <c r="R371" s="515"/>
      <c r="T371" s="514"/>
      <c r="U371" s="41"/>
      <c r="V371" s="41"/>
      <c r="W371" s="41"/>
      <c r="X371" s="515"/>
      <c r="Y371" s="515"/>
      <c r="Z371" s="515"/>
      <c r="AB371" s="514"/>
      <c r="AC371" s="461"/>
      <c r="AD371" s="461"/>
      <c r="AE371" s="466"/>
      <c r="AF371" s="466"/>
      <c r="AG371" s="466"/>
      <c r="AH371" s="466"/>
      <c r="AI371" s="292"/>
    </row>
    <row r="372" spans="1:35" s="2" customFormat="1">
      <c r="A372" s="507"/>
      <c r="D372" s="508"/>
      <c r="E372" s="509"/>
      <c r="F372" s="510"/>
      <c r="G372" s="511"/>
      <c r="H372" s="512"/>
      <c r="I372" s="513"/>
      <c r="L372" s="514"/>
      <c r="M372" s="515"/>
      <c r="N372" s="515"/>
      <c r="P372" s="514"/>
      <c r="Q372" s="515"/>
      <c r="R372" s="515"/>
      <c r="T372" s="514"/>
      <c r="U372" s="41"/>
      <c r="V372" s="41"/>
      <c r="W372" s="41"/>
      <c r="X372" s="515"/>
      <c r="Y372" s="515"/>
      <c r="Z372" s="515"/>
      <c r="AB372" s="514"/>
      <c r="AC372" s="461"/>
      <c r="AD372" s="461"/>
      <c r="AE372" s="466"/>
      <c r="AF372" s="466"/>
      <c r="AG372" s="466"/>
      <c r="AH372" s="466"/>
      <c r="AI372" s="292"/>
    </row>
    <row r="373" spans="1:35" s="2" customFormat="1">
      <c r="A373" s="507"/>
      <c r="D373" s="508"/>
      <c r="E373" s="509"/>
      <c r="F373" s="510"/>
      <c r="G373" s="511"/>
      <c r="H373" s="512"/>
      <c r="I373" s="513"/>
      <c r="L373" s="514"/>
      <c r="M373" s="515"/>
      <c r="N373" s="515"/>
      <c r="P373" s="514"/>
      <c r="Q373" s="515"/>
      <c r="R373" s="515"/>
      <c r="T373" s="514"/>
      <c r="U373" s="41"/>
      <c r="V373" s="41"/>
      <c r="W373" s="41"/>
      <c r="X373" s="515"/>
      <c r="Y373" s="515"/>
      <c r="Z373" s="515"/>
      <c r="AB373" s="514"/>
      <c r="AC373" s="461"/>
      <c r="AD373" s="461"/>
      <c r="AE373" s="466"/>
      <c r="AF373" s="466"/>
      <c r="AG373" s="466"/>
      <c r="AH373" s="466"/>
      <c r="AI373" s="292"/>
    </row>
    <row r="374" spans="1:35" s="2" customFormat="1">
      <c r="A374" s="507"/>
      <c r="D374" s="508"/>
      <c r="E374" s="509"/>
      <c r="F374" s="510"/>
      <c r="G374" s="511"/>
      <c r="H374" s="512"/>
      <c r="I374" s="513"/>
      <c r="L374" s="514"/>
      <c r="M374" s="515"/>
      <c r="N374" s="515"/>
      <c r="P374" s="514"/>
      <c r="Q374" s="515"/>
      <c r="R374" s="515"/>
      <c r="T374" s="514"/>
      <c r="U374" s="41"/>
      <c r="V374" s="41"/>
      <c r="W374" s="41"/>
      <c r="X374" s="515"/>
      <c r="Y374" s="515"/>
      <c r="Z374" s="515"/>
      <c r="AB374" s="514"/>
      <c r="AC374" s="461"/>
      <c r="AD374" s="461"/>
      <c r="AE374" s="466"/>
      <c r="AF374" s="466"/>
      <c r="AG374" s="466"/>
      <c r="AH374" s="466"/>
      <c r="AI374" s="292"/>
    </row>
    <row r="375" spans="1:35" s="2" customFormat="1">
      <c r="A375" s="507"/>
      <c r="D375" s="508"/>
      <c r="E375" s="509"/>
      <c r="F375" s="510"/>
      <c r="G375" s="511"/>
      <c r="H375" s="512"/>
      <c r="I375" s="513"/>
      <c r="L375" s="514"/>
      <c r="M375" s="515"/>
      <c r="N375" s="515"/>
      <c r="P375" s="514"/>
      <c r="Q375" s="515"/>
      <c r="R375" s="515"/>
      <c r="T375" s="514"/>
      <c r="U375" s="41"/>
      <c r="V375" s="41"/>
      <c r="W375" s="41"/>
      <c r="X375" s="515"/>
      <c r="Y375" s="515"/>
      <c r="Z375" s="515"/>
      <c r="AB375" s="514"/>
      <c r="AC375" s="461"/>
      <c r="AD375" s="461"/>
      <c r="AE375" s="466"/>
      <c r="AF375" s="466"/>
      <c r="AG375" s="466"/>
      <c r="AH375" s="466"/>
      <c r="AI375" s="292"/>
    </row>
    <row r="376" spans="1:35" s="2" customFormat="1">
      <c r="A376" s="507"/>
      <c r="D376" s="508"/>
      <c r="E376" s="509"/>
      <c r="F376" s="510"/>
      <c r="G376" s="511"/>
      <c r="H376" s="512"/>
      <c r="I376" s="513"/>
      <c r="L376" s="514"/>
      <c r="M376" s="515"/>
      <c r="N376" s="515"/>
      <c r="P376" s="514"/>
      <c r="Q376" s="515"/>
      <c r="R376" s="515"/>
      <c r="T376" s="514"/>
      <c r="U376" s="41"/>
      <c r="V376" s="41"/>
      <c r="W376" s="41"/>
      <c r="X376" s="515"/>
      <c r="Y376" s="515"/>
      <c r="Z376" s="515"/>
      <c r="AB376" s="514"/>
      <c r="AC376" s="461"/>
      <c r="AD376" s="461"/>
      <c r="AE376" s="466"/>
      <c r="AF376" s="466"/>
      <c r="AG376" s="466"/>
      <c r="AH376" s="466"/>
      <c r="AI376" s="292"/>
    </row>
    <row r="377" spans="1:35" s="2" customFormat="1">
      <c r="A377" s="507"/>
      <c r="D377" s="508"/>
      <c r="E377" s="509"/>
      <c r="F377" s="510"/>
      <c r="G377" s="511"/>
      <c r="H377" s="512"/>
      <c r="I377" s="513"/>
      <c r="L377" s="514"/>
      <c r="M377" s="515"/>
      <c r="N377" s="515"/>
      <c r="P377" s="514"/>
      <c r="Q377" s="515"/>
      <c r="R377" s="515"/>
      <c r="T377" s="514"/>
      <c r="U377" s="41"/>
      <c r="V377" s="41"/>
      <c r="W377" s="41"/>
      <c r="X377" s="515"/>
      <c r="Y377" s="515"/>
      <c r="Z377" s="515"/>
      <c r="AB377" s="514"/>
      <c r="AC377" s="461"/>
      <c r="AD377" s="461"/>
      <c r="AE377" s="466"/>
      <c r="AF377" s="466"/>
      <c r="AG377" s="466"/>
      <c r="AH377" s="466"/>
      <c r="AI377" s="292"/>
    </row>
    <row r="378" spans="1:35" s="2" customFormat="1">
      <c r="A378" s="507"/>
      <c r="D378" s="508"/>
      <c r="E378" s="509"/>
      <c r="F378" s="510"/>
      <c r="G378" s="511"/>
      <c r="H378" s="512"/>
      <c r="I378" s="513"/>
      <c r="L378" s="514"/>
      <c r="M378" s="515"/>
      <c r="N378" s="515"/>
      <c r="P378" s="514"/>
      <c r="Q378" s="515"/>
      <c r="R378" s="515"/>
      <c r="T378" s="514"/>
      <c r="U378" s="41"/>
      <c r="V378" s="41"/>
      <c r="W378" s="41"/>
      <c r="X378" s="515"/>
      <c r="Y378" s="515"/>
      <c r="Z378" s="515"/>
      <c r="AB378" s="514"/>
      <c r="AC378" s="461"/>
      <c r="AD378" s="461"/>
      <c r="AE378" s="466"/>
      <c r="AF378" s="466"/>
      <c r="AG378" s="466"/>
      <c r="AH378" s="466"/>
      <c r="AI378" s="292"/>
    </row>
    <row r="379" spans="1:35" s="2" customFormat="1">
      <c r="A379" s="507"/>
      <c r="D379" s="508"/>
      <c r="E379" s="509"/>
      <c r="F379" s="510"/>
      <c r="G379" s="511"/>
      <c r="H379" s="512"/>
      <c r="I379" s="513"/>
      <c r="L379" s="514"/>
      <c r="M379" s="515"/>
      <c r="N379" s="515"/>
      <c r="P379" s="514"/>
      <c r="Q379" s="515"/>
      <c r="R379" s="515"/>
      <c r="T379" s="514"/>
      <c r="U379" s="41"/>
      <c r="V379" s="41"/>
      <c r="W379" s="41"/>
      <c r="X379" s="515"/>
      <c r="Y379" s="515"/>
      <c r="Z379" s="515"/>
      <c r="AB379" s="514"/>
      <c r="AC379" s="461"/>
      <c r="AD379" s="461"/>
      <c r="AE379" s="466"/>
      <c r="AF379" s="466"/>
      <c r="AG379" s="466"/>
      <c r="AH379" s="466"/>
      <c r="AI379" s="292"/>
    </row>
    <row r="380" spans="1:35" s="2" customFormat="1">
      <c r="A380" s="507"/>
      <c r="D380" s="508"/>
      <c r="E380" s="509"/>
      <c r="F380" s="510"/>
      <c r="G380" s="511"/>
      <c r="H380" s="512"/>
      <c r="I380" s="513"/>
      <c r="L380" s="514"/>
      <c r="M380" s="515"/>
      <c r="N380" s="515"/>
      <c r="P380" s="514"/>
      <c r="Q380" s="515"/>
      <c r="R380" s="515"/>
      <c r="T380" s="514"/>
      <c r="U380" s="41"/>
      <c r="V380" s="41"/>
      <c r="W380" s="41"/>
      <c r="X380" s="515"/>
      <c r="Y380" s="515"/>
      <c r="Z380" s="515"/>
      <c r="AB380" s="514"/>
      <c r="AC380" s="461"/>
      <c r="AD380" s="461"/>
      <c r="AE380" s="466"/>
      <c r="AF380" s="466"/>
      <c r="AG380" s="466"/>
      <c r="AH380" s="466"/>
      <c r="AI380" s="292"/>
    </row>
    <row r="381" spans="1:35" s="2" customFormat="1">
      <c r="A381" s="507"/>
      <c r="D381" s="508"/>
      <c r="E381" s="509"/>
      <c r="F381" s="510"/>
      <c r="G381" s="511"/>
      <c r="H381" s="512"/>
      <c r="I381" s="513"/>
      <c r="L381" s="514"/>
      <c r="M381" s="515"/>
      <c r="N381" s="515"/>
      <c r="P381" s="514"/>
      <c r="Q381" s="515"/>
      <c r="R381" s="515"/>
      <c r="T381" s="514"/>
      <c r="U381" s="41"/>
      <c r="V381" s="41"/>
      <c r="W381" s="41"/>
      <c r="X381" s="515"/>
      <c r="Y381" s="515"/>
      <c r="Z381" s="515"/>
      <c r="AB381" s="514"/>
      <c r="AC381" s="461"/>
      <c r="AD381" s="461"/>
      <c r="AE381" s="466"/>
      <c r="AF381" s="466"/>
      <c r="AG381" s="466"/>
      <c r="AH381" s="466"/>
      <c r="AI381" s="292"/>
    </row>
    <row r="382" spans="1:35" s="2" customFormat="1">
      <c r="A382" s="507"/>
      <c r="D382" s="508"/>
      <c r="E382" s="509"/>
      <c r="F382" s="510"/>
      <c r="G382" s="511"/>
      <c r="H382" s="512"/>
      <c r="I382" s="513"/>
      <c r="L382" s="514"/>
      <c r="M382" s="515"/>
      <c r="N382" s="515"/>
      <c r="P382" s="514"/>
      <c r="Q382" s="515"/>
      <c r="R382" s="515"/>
      <c r="T382" s="514"/>
      <c r="U382" s="41"/>
      <c r="V382" s="41"/>
      <c r="W382" s="41"/>
      <c r="X382" s="515"/>
      <c r="Y382" s="515"/>
      <c r="Z382" s="515"/>
      <c r="AB382" s="514"/>
      <c r="AC382" s="461"/>
      <c r="AD382" s="461"/>
      <c r="AE382" s="466"/>
      <c r="AF382" s="466"/>
      <c r="AG382" s="466"/>
      <c r="AH382" s="466"/>
      <c r="AI382" s="292"/>
    </row>
    <row r="383" spans="1:35" s="2" customFormat="1">
      <c r="A383" s="507"/>
      <c r="D383" s="508"/>
      <c r="E383" s="509"/>
      <c r="F383" s="510"/>
      <c r="G383" s="511"/>
      <c r="H383" s="512"/>
      <c r="I383" s="513"/>
      <c r="L383" s="514"/>
      <c r="M383" s="515"/>
      <c r="N383" s="515"/>
      <c r="P383" s="514"/>
      <c r="Q383" s="515"/>
      <c r="R383" s="515"/>
      <c r="T383" s="514"/>
      <c r="U383" s="41"/>
      <c r="V383" s="41"/>
      <c r="W383" s="41"/>
      <c r="X383" s="515"/>
      <c r="Y383" s="515"/>
      <c r="Z383" s="515"/>
      <c r="AB383" s="514"/>
      <c r="AC383" s="461"/>
      <c r="AD383" s="461"/>
      <c r="AE383" s="466"/>
      <c r="AF383" s="466"/>
      <c r="AG383" s="466"/>
      <c r="AH383" s="466"/>
      <c r="AI383" s="292"/>
    </row>
    <row r="384" spans="1:35" s="2" customFormat="1">
      <c r="A384" s="507"/>
      <c r="D384" s="508"/>
      <c r="E384" s="509"/>
      <c r="F384" s="510"/>
      <c r="G384" s="511"/>
      <c r="H384" s="512"/>
      <c r="I384" s="513"/>
      <c r="L384" s="514"/>
      <c r="M384" s="515"/>
      <c r="N384" s="515"/>
      <c r="P384" s="514"/>
      <c r="Q384" s="515"/>
      <c r="R384" s="515"/>
      <c r="T384" s="514"/>
      <c r="U384" s="41"/>
      <c r="V384" s="41"/>
      <c r="W384" s="41"/>
      <c r="X384" s="515"/>
      <c r="Y384" s="515"/>
      <c r="Z384" s="515"/>
      <c r="AB384" s="514"/>
      <c r="AC384" s="461"/>
      <c r="AD384" s="461"/>
      <c r="AE384" s="466"/>
      <c r="AF384" s="466"/>
      <c r="AG384" s="466"/>
      <c r="AH384" s="466"/>
      <c r="AI384" s="292"/>
    </row>
    <row r="385" spans="1:35" s="2" customFormat="1">
      <c r="A385" s="507"/>
      <c r="D385" s="508"/>
      <c r="E385" s="509"/>
      <c r="F385" s="510"/>
      <c r="G385" s="511"/>
      <c r="H385" s="512"/>
      <c r="I385" s="513"/>
      <c r="L385" s="514"/>
      <c r="M385" s="515"/>
      <c r="N385" s="515"/>
      <c r="P385" s="514"/>
      <c r="Q385" s="515"/>
      <c r="R385" s="515"/>
      <c r="T385" s="514"/>
      <c r="U385" s="41"/>
      <c r="V385" s="41"/>
      <c r="W385" s="41"/>
      <c r="X385" s="515"/>
      <c r="Y385" s="515"/>
      <c r="Z385" s="515"/>
      <c r="AB385" s="514"/>
      <c r="AC385" s="461"/>
      <c r="AD385" s="461"/>
      <c r="AE385" s="466"/>
      <c r="AF385" s="466"/>
      <c r="AG385" s="466"/>
      <c r="AH385" s="466"/>
      <c r="AI385" s="292"/>
    </row>
    <row r="386" spans="1:35" s="2" customFormat="1">
      <c r="A386" s="507"/>
      <c r="D386" s="508"/>
      <c r="E386" s="509"/>
      <c r="F386" s="510"/>
      <c r="G386" s="511"/>
      <c r="H386" s="512"/>
      <c r="I386" s="513"/>
      <c r="L386" s="514"/>
      <c r="M386" s="515"/>
      <c r="N386" s="515"/>
      <c r="P386" s="514"/>
      <c r="Q386" s="515"/>
      <c r="R386" s="515"/>
      <c r="T386" s="514"/>
      <c r="U386" s="41"/>
      <c r="V386" s="41"/>
      <c r="W386" s="41"/>
      <c r="X386" s="515"/>
      <c r="Y386" s="515"/>
      <c r="Z386" s="515"/>
      <c r="AB386" s="514"/>
      <c r="AC386" s="461"/>
      <c r="AD386" s="461"/>
      <c r="AE386" s="466"/>
      <c r="AF386" s="466"/>
      <c r="AG386" s="466"/>
      <c r="AH386" s="466"/>
      <c r="AI386" s="292"/>
    </row>
    <row r="387" spans="1:35" s="2" customFormat="1">
      <c r="A387" s="507"/>
      <c r="D387" s="508"/>
      <c r="E387" s="509"/>
      <c r="F387" s="510"/>
      <c r="G387" s="511"/>
      <c r="H387" s="512"/>
      <c r="I387" s="513"/>
      <c r="L387" s="514"/>
      <c r="M387" s="515"/>
      <c r="N387" s="515"/>
      <c r="P387" s="514"/>
      <c r="Q387" s="515"/>
      <c r="R387" s="515"/>
      <c r="T387" s="514"/>
      <c r="U387" s="41"/>
      <c r="V387" s="41"/>
      <c r="W387" s="41"/>
      <c r="X387" s="515"/>
      <c r="Y387" s="515"/>
      <c r="Z387" s="515"/>
      <c r="AB387" s="514"/>
      <c r="AC387" s="461"/>
      <c r="AD387" s="461"/>
      <c r="AE387" s="466"/>
      <c r="AF387" s="466"/>
      <c r="AG387" s="466"/>
      <c r="AH387" s="466"/>
      <c r="AI387" s="292"/>
    </row>
    <row r="388" spans="1:35" s="2" customFormat="1">
      <c r="A388" s="507"/>
      <c r="D388" s="508"/>
      <c r="E388" s="509"/>
      <c r="F388" s="510"/>
      <c r="G388" s="511"/>
      <c r="H388" s="512"/>
      <c r="I388" s="513"/>
      <c r="L388" s="514"/>
      <c r="M388" s="515"/>
      <c r="N388" s="515"/>
      <c r="P388" s="514"/>
      <c r="Q388" s="515"/>
      <c r="R388" s="515"/>
      <c r="T388" s="514"/>
      <c r="U388" s="41"/>
      <c r="V388" s="41"/>
      <c r="W388" s="41"/>
      <c r="X388" s="515"/>
      <c r="Y388" s="515"/>
      <c r="Z388" s="515"/>
      <c r="AB388" s="514"/>
      <c r="AC388" s="461"/>
      <c r="AD388" s="461"/>
      <c r="AE388" s="466"/>
      <c r="AF388" s="466"/>
      <c r="AG388" s="466"/>
      <c r="AH388" s="466"/>
      <c r="AI388" s="292"/>
    </row>
    <row r="389" spans="1:35" s="2" customFormat="1">
      <c r="A389" s="507"/>
      <c r="D389" s="508"/>
      <c r="E389" s="509"/>
      <c r="F389" s="510"/>
      <c r="G389" s="511"/>
      <c r="H389" s="512"/>
      <c r="I389" s="513"/>
      <c r="L389" s="514"/>
      <c r="M389" s="515"/>
      <c r="N389" s="515"/>
      <c r="P389" s="514"/>
      <c r="Q389" s="515"/>
      <c r="R389" s="515"/>
      <c r="T389" s="514"/>
      <c r="U389" s="41"/>
      <c r="V389" s="41"/>
      <c r="W389" s="41"/>
      <c r="X389" s="515"/>
      <c r="Y389" s="515"/>
      <c r="Z389" s="515"/>
      <c r="AB389" s="514"/>
      <c r="AC389" s="461"/>
      <c r="AD389" s="461"/>
      <c r="AE389" s="466"/>
      <c r="AF389" s="466"/>
      <c r="AG389" s="466"/>
      <c r="AH389" s="466"/>
      <c r="AI389" s="292"/>
    </row>
    <row r="390" spans="1:35" s="2" customFormat="1">
      <c r="A390" s="507"/>
      <c r="D390" s="508"/>
      <c r="E390" s="509"/>
      <c r="F390" s="510"/>
      <c r="G390" s="511"/>
      <c r="H390" s="512"/>
      <c r="I390" s="513"/>
      <c r="L390" s="514"/>
      <c r="M390" s="515"/>
      <c r="N390" s="515"/>
      <c r="P390" s="514"/>
      <c r="Q390" s="515"/>
      <c r="R390" s="515"/>
      <c r="T390" s="514"/>
      <c r="U390" s="41"/>
      <c r="V390" s="41"/>
      <c r="W390" s="41"/>
      <c r="X390" s="515"/>
      <c r="Y390" s="515"/>
      <c r="Z390" s="515"/>
      <c r="AB390" s="514"/>
      <c r="AC390" s="461"/>
      <c r="AD390" s="461"/>
      <c r="AE390" s="466"/>
      <c r="AF390" s="466"/>
      <c r="AG390" s="466"/>
      <c r="AH390" s="466"/>
      <c r="AI390" s="292"/>
    </row>
    <row r="391" spans="1:35" s="2" customFormat="1">
      <c r="A391" s="507"/>
      <c r="D391" s="508"/>
      <c r="E391" s="509"/>
      <c r="F391" s="510"/>
      <c r="G391" s="511"/>
      <c r="H391" s="512"/>
      <c r="I391" s="513"/>
      <c r="L391" s="514"/>
      <c r="M391" s="515"/>
      <c r="N391" s="515"/>
      <c r="P391" s="514"/>
      <c r="Q391" s="515"/>
      <c r="R391" s="515"/>
      <c r="T391" s="514"/>
      <c r="U391" s="41"/>
      <c r="V391" s="41"/>
      <c r="W391" s="41"/>
      <c r="X391" s="515"/>
      <c r="Y391" s="515"/>
      <c r="Z391" s="515"/>
      <c r="AB391" s="514"/>
      <c r="AC391" s="461"/>
      <c r="AD391" s="461"/>
      <c r="AE391" s="466"/>
      <c r="AF391" s="466"/>
      <c r="AG391" s="466"/>
      <c r="AH391" s="466"/>
      <c r="AI391" s="292"/>
    </row>
    <row r="392" spans="1:35" s="2" customFormat="1">
      <c r="A392" s="507"/>
      <c r="D392" s="508"/>
      <c r="E392" s="509"/>
      <c r="F392" s="510"/>
      <c r="G392" s="511"/>
      <c r="H392" s="512"/>
      <c r="I392" s="513"/>
      <c r="L392" s="514"/>
      <c r="M392" s="515"/>
      <c r="N392" s="515"/>
      <c r="P392" s="514"/>
      <c r="Q392" s="515"/>
      <c r="R392" s="515"/>
      <c r="T392" s="514"/>
      <c r="U392" s="41"/>
      <c r="V392" s="41"/>
      <c r="W392" s="41"/>
      <c r="X392" s="515"/>
      <c r="Y392" s="515"/>
      <c r="Z392" s="515"/>
      <c r="AB392" s="514"/>
      <c r="AC392" s="461"/>
      <c r="AD392" s="461"/>
      <c r="AE392" s="466"/>
      <c r="AF392" s="466"/>
      <c r="AG392" s="466"/>
      <c r="AH392" s="466"/>
      <c r="AI392" s="292"/>
    </row>
    <row r="393" spans="1:35" s="2" customFormat="1">
      <c r="A393" s="507"/>
      <c r="D393" s="508"/>
      <c r="E393" s="509"/>
      <c r="F393" s="510"/>
      <c r="G393" s="511"/>
      <c r="H393" s="512"/>
      <c r="I393" s="513"/>
      <c r="L393" s="514"/>
      <c r="M393" s="515"/>
      <c r="N393" s="515"/>
      <c r="P393" s="514"/>
      <c r="Q393" s="515"/>
      <c r="R393" s="515"/>
      <c r="T393" s="514"/>
      <c r="U393" s="41"/>
      <c r="V393" s="41"/>
      <c r="W393" s="41"/>
      <c r="X393" s="515"/>
      <c r="Y393" s="515"/>
      <c r="Z393" s="515"/>
      <c r="AB393" s="514"/>
      <c r="AC393" s="461"/>
      <c r="AD393" s="461"/>
      <c r="AE393" s="466"/>
      <c r="AF393" s="466"/>
      <c r="AG393" s="466"/>
      <c r="AH393" s="466"/>
      <c r="AI393" s="292"/>
    </row>
    <row r="394" spans="1:35" s="2" customFormat="1">
      <c r="A394" s="507"/>
      <c r="D394" s="508"/>
      <c r="E394" s="509"/>
      <c r="F394" s="510"/>
      <c r="G394" s="511"/>
      <c r="H394" s="512"/>
      <c r="I394" s="513"/>
      <c r="L394" s="514"/>
      <c r="M394" s="515"/>
      <c r="N394" s="515"/>
      <c r="P394" s="514"/>
      <c r="Q394" s="515"/>
      <c r="R394" s="515"/>
      <c r="T394" s="514"/>
      <c r="U394" s="41"/>
      <c r="V394" s="41"/>
      <c r="W394" s="41"/>
      <c r="X394" s="515"/>
      <c r="Y394" s="515"/>
      <c r="Z394" s="515"/>
      <c r="AB394" s="514"/>
      <c r="AC394" s="461"/>
      <c r="AD394" s="461"/>
      <c r="AE394" s="466"/>
      <c r="AF394" s="466"/>
      <c r="AG394" s="466"/>
      <c r="AH394" s="466"/>
      <c r="AI394" s="292"/>
    </row>
    <row r="395" spans="1:35" s="2" customFormat="1">
      <c r="A395" s="507"/>
      <c r="D395" s="508"/>
      <c r="E395" s="509"/>
      <c r="F395" s="510"/>
      <c r="G395" s="511"/>
      <c r="H395" s="512"/>
      <c r="I395" s="513"/>
      <c r="L395" s="514"/>
      <c r="M395" s="515"/>
      <c r="N395" s="515"/>
      <c r="P395" s="514"/>
      <c r="Q395" s="515"/>
      <c r="R395" s="515"/>
      <c r="T395" s="514"/>
      <c r="U395" s="41"/>
      <c r="V395" s="41"/>
      <c r="W395" s="41"/>
      <c r="X395" s="515"/>
      <c r="Y395" s="515"/>
      <c r="Z395" s="515"/>
      <c r="AB395" s="514"/>
      <c r="AC395" s="461"/>
      <c r="AD395" s="461"/>
      <c r="AE395" s="466"/>
      <c r="AF395" s="466"/>
      <c r="AG395" s="466"/>
      <c r="AH395" s="466"/>
      <c r="AI395" s="292"/>
    </row>
    <row r="396" spans="1:35" s="2" customFormat="1">
      <c r="A396" s="507"/>
      <c r="D396" s="508"/>
      <c r="E396" s="509"/>
      <c r="F396" s="510"/>
      <c r="G396" s="511"/>
      <c r="H396" s="512"/>
      <c r="I396" s="513"/>
      <c r="L396" s="514"/>
      <c r="M396" s="515"/>
      <c r="N396" s="515"/>
      <c r="P396" s="514"/>
      <c r="Q396" s="515"/>
      <c r="R396" s="515"/>
      <c r="T396" s="514"/>
      <c r="U396" s="41"/>
      <c r="V396" s="41"/>
      <c r="W396" s="41"/>
      <c r="X396" s="515"/>
      <c r="Y396" s="515"/>
      <c r="Z396" s="515"/>
      <c r="AB396" s="514"/>
      <c r="AC396" s="461"/>
      <c r="AD396" s="461"/>
      <c r="AE396" s="466"/>
      <c r="AF396" s="466"/>
      <c r="AG396" s="466"/>
      <c r="AH396" s="466"/>
      <c r="AI396" s="292"/>
    </row>
    <row r="397" spans="1:35" s="2" customFormat="1">
      <c r="A397" s="507"/>
      <c r="D397" s="508"/>
      <c r="E397" s="509"/>
      <c r="F397" s="510"/>
      <c r="G397" s="511"/>
      <c r="H397" s="512"/>
      <c r="I397" s="513"/>
      <c r="L397" s="514"/>
      <c r="M397" s="515"/>
      <c r="N397" s="515"/>
      <c r="P397" s="514"/>
      <c r="Q397" s="515"/>
      <c r="R397" s="515"/>
      <c r="T397" s="514"/>
      <c r="U397" s="41"/>
      <c r="V397" s="41"/>
      <c r="W397" s="41"/>
      <c r="X397" s="515"/>
      <c r="Y397" s="515"/>
      <c r="Z397" s="515"/>
      <c r="AB397" s="514"/>
      <c r="AC397" s="461"/>
      <c r="AD397" s="461"/>
      <c r="AE397" s="466"/>
      <c r="AF397" s="466"/>
      <c r="AG397" s="466"/>
      <c r="AH397" s="466"/>
      <c r="AI397" s="292"/>
    </row>
    <row r="398" spans="1:35" s="2" customFormat="1">
      <c r="A398" s="507"/>
      <c r="D398" s="508"/>
      <c r="E398" s="509"/>
      <c r="F398" s="510"/>
      <c r="G398" s="511"/>
      <c r="H398" s="512"/>
      <c r="I398" s="513"/>
      <c r="L398" s="514"/>
      <c r="M398" s="515"/>
      <c r="N398" s="515"/>
      <c r="P398" s="514"/>
      <c r="Q398" s="515"/>
      <c r="R398" s="515"/>
      <c r="T398" s="514"/>
      <c r="U398" s="41"/>
      <c r="V398" s="41"/>
      <c r="W398" s="41"/>
      <c r="X398" s="515"/>
      <c r="Y398" s="515"/>
      <c r="Z398" s="515"/>
      <c r="AB398" s="514"/>
      <c r="AC398" s="461"/>
      <c r="AD398" s="461"/>
      <c r="AE398" s="466"/>
      <c r="AF398" s="466"/>
      <c r="AG398" s="466"/>
      <c r="AH398" s="466"/>
      <c r="AI398" s="292"/>
    </row>
    <row r="399" spans="1:35" s="2" customFormat="1">
      <c r="A399" s="507"/>
      <c r="D399" s="508"/>
      <c r="E399" s="509"/>
      <c r="F399" s="510"/>
      <c r="G399" s="511"/>
      <c r="H399" s="512"/>
      <c r="I399" s="513"/>
      <c r="L399" s="514"/>
      <c r="M399" s="515"/>
      <c r="N399" s="515"/>
      <c r="P399" s="514"/>
      <c r="Q399" s="515"/>
      <c r="R399" s="515"/>
      <c r="T399" s="514"/>
      <c r="U399" s="41"/>
      <c r="V399" s="41"/>
      <c r="W399" s="41"/>
      <c r="X399" s="515"/>
      <c r="Y399" s="515"/>
      <c r="Z399" s="515"/>
      <c r="AB399" s="514"/>
      <c r="AC399" s="461"/>
      <c r="AD399" s="461"/>
      <c r="AE399" s="466"/>
      <c r="AF399" s="466"/>
      <c r="AG399" s="466"/>
      <c r="AH399" s="466"/>
      <c r="AI399" s="292"/>
    </row>
    <row r="400" spans="1:35" s="2" customFormat="1">
      <c r="A400" s="507"/>
      <c r="D400" s="508"/>
      <c r="E400" s="509"/>
      <c r="F400" s="510"/>
      <c r="G400" s="511"/>
      <c r="H400" s="512"/>
      <c r="I400" s="513"/>
      <c r="L400" s="514"/>
      <c r="M400" s="515"/>
      <c r="N400" s="515"/>
      <c r="P400" s="514"/>
      <c r="Q400" s="515"/>
      <c r="R400" s="515"/>
      <c r="T400" s="514"/>
      <c r="U400" s="41"/>
      <c r="V400" s="41"/>
      <c r="W400" s="41"/>
      <c r="X400" s="515"/>
      <c r="Y400" s="515"/>
      <c r="Z400" s="515"/>
      <c r="AB400" s="514"/>
      <c r="AC400" s="461"/>
      <c r="AD400" s="461"/>
      <c r="AE400" s="466"/>
      <c r="AF400" s="466"/>
      <c r="AG400" s="466"/>
      <c r="AH400" s="466"/>
      <c r="AI400" s="292"/>
    </row>
    <row r="401" spans="1:35" s="2" customFormat="1">
      <c r="A401" s="507"/>
      <c r="D401" s="508"/>
      <c r="E401" s="509"/>
      <c r="F401" s="510"/>
      <c r="G401" s="511"/>
      <c r="H401" s="512"/>
      <c r="I401" s="513"/>
      <c r="L401" s="514"/>
      <c r="M401" s="515"/>
      <c r="N401" s="515"/>
      <c r="P401" s="514"/>
      <c r="Q401" s="515"/>
      <c r="R401" s="515"/>
      <c r="T401" s="514"/>
      <c r="U401" s="41"/>
      <c r="V401" s="41"/>
      <c r="W401" s="41"/>
      <c r="X401" s="515"/>
      <c r="Y401" s="515"/>
      <c r="Z401" s="515"/>
      <c r="AB401" s="514"/>
      <c r="AC401" s="461"/>
      <c r="AD401" s="461"/>
      <c r="AE401" s="466"/>
      <c r="AF401" s="466"/>
      <c r="AG401" s="466"/>
      <c r="AH401" s="466"/>
      <c r="AI401" s="292"/>
    </row>
    <row r="402" spans="1:35" s="2" customFormat="1">
      <c r="A402" s="507"/>
      <c r="D402" s="508"/>
      <c r="E402" s="509"/>
      <c r="F402" s="510"/>
      <c r="G402" s="511"/>
      <c r="H402" s="512"/>
      <c r="I402" s="513"/>
      <c r="L402" s="514"/>
      <c r="M402" s="515"/>
      <c r="N402" s="515"/>
      <c r="P402" s="514"/>
      <c r="Q402" s="515"/>
      <c r="R402" s="515"/>
      <c r="T402" s="514"/>
      <c r="U402" s="41"/>
      <c r="V402" s="41"/>
      <c r="W402" s="41"/>
      <c r="X402" s="515"/>
      <c r="Y402" s="515"/>
      <c r="Z402" s="515"/>
      <c r="AB402" s="514"/>
      <c r="AC402" s="461"/>
      <c r="AD402" s="461"/>
      <c r="AE402" s="466"/>
      <c r="AF402" s="466"/>
      <c r="AG402" s="466"/>
      <c r="AH402" s="466"/>
      <c r="AI402" s="292"/>
    </row>
    <row r="403" spans="1:35" s="2" customFormat="1">
      <c r="A403" s="507"/>
      <c r="D403" s="508"/>
      <c r="E403" s="509"/>
      <c r="F403" s="510"/>
      <c r="G403" s="511"/>
      <c r="H403" s="512"/>
      <c r="I403" s="513"/>
      <c r="L403" s="514"/>
      <c r="M403" s="515"/>
      <c r="N403" s="515"/>
      <c r="P403" s="514"/>
      <c r="Q403" s="515"/>
      <c r="R403" s="515"/>
      <c r="T403" s="514"/>
      <c r="U403" s="41"/>
      <c r="V403" s="41"/>
      <c r="W403" s="41"/>
      <c r="X403" s="515"/>
      <c r="Y403" s="515"/>
      <c r="Z403" s="515"/>
      <c r="AB403" s="514"/>
      <c r="AC403" s="461"/>
      <c r="AD403" s="461"/>
      <c r="AE403" s="466"/>
      <c r="AF403" s="466"/>
      <c r="AG403" s="466"/>
      <c r="AH403" s="466"/>
      <c r="AI403" s="292"/>
    </row>
    <row r="404" spans="1:35" s="2" customFormat="1">
      <c r="A404" s="507"/>
      <c r="D404" s="508"/>
      <c r="E404" s="509"/>
      <c r="F404" s="510"/>
      <c r="G404" s="511"/>
      <c r="H404" s="512"/>
      <c r="I404" s="513"/>
      <c r="L404" s="514"/>
      <c r="M404" s="515"/>
      <c r="N404" s="515"/>
      <c r="P404" s="514"/>
      <c r="Q404" s="515"/>
      <c r="R404" s="515"/>
      <c r="T404" s="514"/>
      <c r="U404" s="41"/>
      <c r="V404" s="41"/>
      <c r="W404" s="41"/>
      <c r="X404" s="515"/>
      <c r="Y404" s="515"/>
      <c r="Z404" s="515"/>
      <c r="AB404" s="514"/>
      <c r="AC404" s="461"/>
      <c r="AD404" s="461"/>
      <c r="AE404" s="466"/>
      <c r="AF404" s="466"/>
      <c r="AG404" s="466"/>
      <c r="AH404" s="466"/>
      <c r="AI404" s="292"/>
    </row>
    <row r="405" spans="1:35" s="2" customFormat="1">
      <c r="A405" s="507"/>
      <c r="D405" s="508"/>
      <c r="E405" s="509"/>
      <c r="F405" s="510"/>
      <c r="G405" s="511"/>
      <c r="H405" s="512"/>
      <c r="I405" s="513"/>
      <c r="L405" s="514"/>
      <c r="M405" s="515"/>
      <c r="N405" s="515"/>
      <c r="P405" s="514"/>
      <c r="Q405" s="515"/>
      <c r="R405" s="515"/>
      <c r="T405" s="514"/>
      <c r="U405" s="41"/>
      <c r="V405" s="41"/>
      <c r="W405" s="41"/>
      <c r="X405" s="515"/>
      <c r="Y405" s="515"/>
      <c r="Z405" s="515"/>
      <c r="AB405" s="514"/>
      <c r="AC405" s="461"/>
      <c r="AD405" s="461"/>
      <c r="AE405" s="466"/>
      <c r="AF405" s="466"/>
      <c r="AG405" s="466"/>
      <c r="AH405" s="466"/>
      <c r="AI405" s="292"/>
    </row>
    <row r="406" spans="1:35" s="2" customFormat="1">
      <c r="A406" s="507"/>
      <c r="D406" s="508"/>
      <c r="E406" s="509"/>
      <c r="F406" s="510"/>
      <c r="G406" s="511"/>
      <c r="H406" s="512"/>
      <c r="I406" s="513"/>
      <c r="L406" s="514"/>
      <c r="M406" s="515"/>
      <c r="N406" s="515"/>
      <c r="P406" s="514"/>
      <c r="Q406" s="515"/>
      <c r="R406" s="515"/>
      <c r="T406" s="514"/>
      <c r="U406" s="41"/>
      <c r="V406" s="41"/>
      <c r="W406" s="41"/>
      <c r="X406" s="515"/>
      <c r="Y406" s="515"/>
      <c r="Z406" s="515"/>
      <c r="AB406" s="514"/>
      <c r="AC406" s="461"/>
      <c r="AD406" s="461"/>
      <c r="AE406" s="466"/>
      <c r="AF406" s="466"/>
      <c r="AG406" s="466"/>
      <c r="AH406" s="466"/>
      <c r="AI406" s="292"/>
    </row>
    <row r="407" spans="1:35" s="2" customFormat="1">
      <c r="A407" s="507"/>
      <c r="D407" s="508"/>
      <c r="E407" s="509"/>
      <c r="F407" s="510"/>
      <c r="G407" s="511"/>
      <c r="H407" s="512"/>
      <c r="I407" s="513"/>
      <c r="L407" s="514"/>
      <c r="M407" s="515"/>
      <c r="N407" s="515"/>
      <c r="P407" s="514"/>
      <c r="Q407" s="515"/>
      <c r="R407" s="515"/>
      <c r="T407" s="514"/>
      <c r="U407" s="41"/>
      <c r="V407" s="41"/>
      <c r="W407" s="41"/>
      <c r="X407" s="515"/>
      <c r="Y407" s="515"/>
      <c r="Z407" s="515"/>
      <c r="AB407" s="514"/>
      <c r="AC407" s="461"/>
      <c r="AD407" s="461"/>
      <c r="AE407" s="466"/>
      <c r="AF407" s="466"/>
      <c r="AG407" s="466"/>
      <c r="AH407" s="466"/>
      <c r="AI407" s="292"/>
    </row>
    <row r="408" spans="1:35" s="2" customFormat="1">
      <c r="A408" s="507"/>
      <c r="D408" s="508"/>
      <c r="E408" s="509"/>
      <c r="F408" s="510"/>
      <c r="G408" s="511"/>
      <c r="H408" s="512"/>
      <c r="I408" s="513"/>
      <c r="L408" s="514"/>
      <c r="M408" s="515"/>
      <c r="N408" s="515"/>
      <c r="P408" s="514"/>
      <c r="Q408" s="515"/>
      <c r="R408" s="515"/>
      <c r="T408" s="514"/>
      <c r="U408" s="41"/>
      <c r="V408" s="41"/>
      <c r="W408" s="41"/>
      <c r="X408" s="515"/>
      <c r="Y408" s="515"/>
      <c r="Z408" s="515"/>
      <c r="AB408" s="514"/>
      <c r="AC408" s="461"/>
      <c r="AD408" s="461"/>
      <c r="AE408" s="466"/>
      <c r="AF408" s="466"/>
      <c r="AG408" s="466"/>
      <c r="AH408" s="466"/>
      <c r="AI408" s="292"/>
    </row>
    <row r="409" spans="1:35" s="2" customFormat="1">
      <c r="A409" s="507"/>
      <c r="D409" s="508"/>
      <c r="E409" s="509"/>
      <c r="F409" s="510"/>
      <c r="G409" s="511"/>
      <c r="H409" s="512"/>
      <c r="I409" s="513"/>
      <c r="L409" s="514"/>
      <c r="M409" s="515"/>
      <c r="N409" s="515"/>
      <c r="P409" s="514"/>
      <c r="Q409" s="515"/>
      <c r="R409" s="515"/>
      <c r="T409" s="514"/>
      <c r="U409" s="41"/>
      <c r="V409" s="41"/>
      <c r="W409" s="41"/>
      <c r="X409" s="515"/>
      <c r="Y409" s="515"/>
      <c r="Z409" s="515"/>
      <c r="AB409" s="514"/>
      <c r="AC409" s="461"/>
      <c r="AD409" s="461"/>
      <c r="AE409" s="466"/>
      <c r="AF409" s="466"/>
      <c r="AG409" s="466"/>
      <c r="AH409" s="466"/>
      <c r="AI409" s="292"/>
    </row>
    <row r="410" spans="1:35" s="2" customFormat="1">
      <c r="A410" s="507"/>
      <c r="D410" s="508"/>
      <c r="E410" s="509"/>
      <c r="F410" s="510"/>
      <c r="G410" s="511"/>
      <c r="H410" s="512"/>
      <c r="I410" s="513"/>
      <c r="L410" s="514"/>
      <c r="M410" s="515"/>
      <c r="N410" s="515"/>
      <c r="P410" s="514"/>
      <c r="Q410" s="515"/>
      <c r="R410" s="515"/>
      <c r="T410" s="514"/>
      <c r="U410" s="41"/>
      <c r="V410" s="41"/>
      <c r="W410" s="41"/>
      <c r="X410" s="515"/>
      <c r="Y410" s="515"/>
      <c r="Z410" s="515"/>
      <c r="AB410" s="514"/>
      <c r="AC410" s="461"/>
      <c r="AD410" s="461"/>
      <c r="AE410" s="466"/>
      <c r="AF410" s="466"/>
      <c r="AG410" s="466"/>
      <c r="AH410" s="466"/>
      <c r="AI410" s="292"/>
    </row>
    <row r="411" spans="1:35" s="2" customFormat="1">
      <c r="A411" s="507"/>
      <c r="D411" s="508"/>
      <c r="E411" s="509"/>
      <c r="F411" s="510"/>
      <c r="G411" s="511"/>
      <c r="H411" s="512"/>
      <c r="I411" s="513"/>
      <c r="L411" s="514"/>
      <c r="M411" s="515"/>
      <c r="N411" s="515"/>
      <c r="P411" s="514"/>
      <c r="Q411" s="515"/>
      <c r="R411" s="515"/>
      <c r="T411" s="514"/>
      <c r="U411" s="41"/>
      <c r="V411" s="41"/>
      <c r="W411" s="41"/>
      <c r="X411" s="515"/>
      <c r="Y411" s="515"/>
      <c r="Z411" s="515"/>
      <c r="AB411" s="514"/>
      <c r="AC411" s="461"/>
      <c r="AD411" s="461"/>
      <c r="AE411" s="466"/>
      <c r="AF411" s="466"/>
      <c r="AG411" s="466"/>
      <c r="AH411" s="466"/>
      <c r="AI411" s="292"/>
    </row>
    <row r="412" spans="1:35" s="2" customFormat="1">
      <c r="A412" s="507"/>
      <c r="D412" s="508"/>
      <c r="E412" s="509"/>
      <c r="F412" s="510"/>
      <c r="G412" s="511"/>
      <c r="H412" s="512"/>
      <c r="I412" s="513"/>
      <c r="L412" s="514"/>
      <c r="M412" s="515"/>
      <c r="N412" s="515"/>
      <c r="P412" s="514"/>
      <c r="Q412" s="515"/>
      <c r="R412" s="515"/>
      <c r="T412" s="514"/>
      <c r="U412" s="41"/>
      <c r="V412" s="41"/>
      <c r="W412" s="41"/>
      <c r="X412" s="515"/>
      <c r="Y412" s="515"/>
      <c r="Z412" s="515"/>
      <c r="AB412" s="514"/>
      <c r="AC412" s="461"/>
      <c r="AD412" s="461"/>
      <c r="AE412" s="466"/>
      <c r="AF412" s="466"/>
      <c r="AG412" s="466"/>
      <c r="AH412" s="466"/>
      <c r="AI412" s="292"/>
    </row>
    <row r="413" spans="1:35" s="2" customFormat="1">
      <c r="A413" s="507"/>
      <c r="D413" s="508"/>
      <c r="E413" s="509"/>
      <c r="F413" s="510"/>
      <c r="G413" s="511"/>
      <c r="H413" s="512"/>
      <c r="I413" s="513"/>
      <c r="L413" s="514"/>
      <c r="M413" s="515"/>
      <c r="N413" s="515"/>
      <c r="P413" s="514"/>
      <c r="Q413" s="515"/>
      <c r="R413" s="515"/>
      <c r="T413" s="514"/>
      <c r="U413" s="41"/>
      <c r="V413" s="41"/>
      <c r="W413" s="41"/>
      <c r="X413" s="515"/>
      <c r="Y413" s="515"/>
      <c r="Z413" s="515"/>
      <c r="AB413" s="514"/>
      <c r="AC413" s="461"/>
      <c r="AD413" s="461"/>
      <c r="AE413" s="466"/>
      <c r="AF413" s="466"/>
      <c r="AG413" s="466"/>
      <c r="AH413" s="466"/>
      <c r="AI413" s="292"/>
    </row>
    <row r="414" spans="1:35" s="2" customFormat="1">
      <c r="A414" s="507"/>
      <c r="D414" s="508"/>
      <c r="E414" s="509"/>
      <c r="F414" s="510"/>
      <c r="G414" s="511"/>
      <c r="H414" s="512"/>
      <c r="I414" s="513"/>
      <c r="L414" s="514"/>
      <c r="M414" s="515"/>
      <c r="N414" s="515"/>
      <c r="P414" s="514"/>
      <c r="Q414" s="515"/>
      <c r="R414" s="515"/>
      <c r="T414" s="514"/>
      <c r="U414" s="41"/>
      <c r="V414" s="41"/>
      <c r="W414" s="41"/>
      <c r="X414" s="515"/>
      <c r="Y414" s="515"/>
      <c r="Z414" s="515"/>
      <c r="AB414" s="514"/>
      <c r="AC414" s="461"/>
      <c r="AD414" s="461"/>
      <c r="AE414" s="466"/>
      <c r="AF414" s="466"/>
      <c r="AG414" s="466"/>
      <c r="AH414" s="466"/>
      <c r="AI414" s="292"/>
    </row>
    <row r="415" spans="1:35" s="2" customFormat="1">
      <c r="A415" s="507"/>
      <c r="D415" s="508"/>
      <c r="E415" s="509"/>
      <c r="F415" s="510"/>
      <c r="G415" s="511"/>
      <c r="H415" s="512"/>
      <c r="I415" s="513"/>
      <c r="L415" s="514"/>
      <c r="M415" s="515"/>
      <c r="N415" s="515"/>
      <c r="P415" s="514"/>
      <c r="Q415" s="515"/>
      <c r="R415" s="515"/>
      <c r="T415" s="514"/>
      <c r="U415" s="41"/>
      <c r="V415" s="41"/>
      <c r="W415" s="41"/>
      <c r="X415" s="515"/>
      <c r="Y415" s="515"/>
      <c r="Z415" s="515"/>
      <c r="AB415" s="514"/>
      <c r="AC415" s="461"/>
      <c r="AD415" s="461"/>
      <c r="AE415" s="466"/>
      <c r="AF415" s="466"/>
      <c r="AG415" s="466"/>
      <c r="AH415" s="466"/>
      <c r="AI415" s="292"/>
    </row>
    <row r="416" spans="1:35" s="2" customFormat="1">
      <c r="A416" s="507"/>
      <c r="D416" s="508"/>
      <c r="E416" s="509"/>
      <c r="F416" s="510"/>
      <c r="G416" s="511"/>
      <c r="H416" s="512"/>
      <c r="I416" s="513"/>
      <c r="L416" s="514"/>
      <c r="M416" s="515"/>
      <c r="N416" s="515"/>
      <c r="P416" s="514"/>
      <c r="Q416" s="515"/>
      <c r="R416" s="515"/>
      <c r="T416" s="514"/>
      <c r="U416" s="41"/>
      <c r="V416" s="41"/>
      <c r="W416" s="41"/>
      <c r="X416" s="515"/>
      <c r="Y416" s="515"/>
      <c r="Z416" s="515"/>
      <c r="AB416" s="514"/>
      <c r="AC416" s="461"/>
      <c r="AD416" s="461"/>
      <c r="AE416" s="466"/>
      <c r="AF416" s="466"/>
      <c r="AG416" s="466"/>
      <c r="AH416" s="466"/>
      <c r="AI416" s="292"/>
    </row>
    <row r="417" spans="1:35" s="2" customFormat="1">
      <c r="A417" s="507"/>
      <c r="D417" s="508"/>
      <c r="E417" s="509"/>
      <c r="F417" s="510"/>
      <c r="G417" s="511"/>
      <c r="H417" s="512"/>
      <c r="I417" s="513"/>
      <c r="L417" s="514"/>
      <c r="M417" s="515"/>
      <c r="N417" s="515"/>
      <c r="P417" s="514"/>
      <c r="Q417" s="515"/>
      <c r="R417" s="515"/>
      <c r="T417" s="514"/>
      <c r="U417" s="41"/>
      <c r="V417" s="41"/>
      <c r="W417" s="41"/>
      <c r="X417" s="515"/>
      <c r="Y417" s="515"/>
      <c r="Z417" s="515"/>
      <c r="AB417" s="514"/>
      <c r="AC417" s="461"/>
      <c r="AD417" s="461"/>
      <c r="AE417" s="466"/>
      <c r="AF417" s="466"/>
      <c r="AG417" s="466"/>
      <c r="AH417" s="466"/>
      <c r="AI417" s="292"/>
    </row>
    <row r="418" spans="1:35" s="2" customFormat="1">
      <c r="A418" s="507"/>
      <c r="D418" s="508"/>
      <c r="E418" s="509"/>
      <c r="F418" s="510"/>
      <c r="G418" s="511"/>
      <c r="H418" s="512"/>
      <c r="I418" s="513"/>
      <c r="L418" s="514"/>
      <c r="M418" s="515"/>
      <c r="N418" s="515"/>
      <c r="P418" s="514"/>
      <c r="Q418" s="515"/>
      <c r="R418" s="515"/>
      <c r="T418" s="514"/>
      <c r="U418" s="41"/>
      <c r="V418" s="41"/>
      <c r="W418" s="41"/>
      <c r="X418" s="515"/>
      <c r="Y418" s="515"/>
      <c r="Z418" s="515"/>
      <c r="AB418" s="514"/>
      <c r="AC418" s="461"/>
      <c r="AD418" s="461"/>
      <c r="AE418" s="466"/>
      <c r="AF418" s="466"/>
      <c r="AG418" s="466"/>
      <c r="AH418" s="466"/>
      <c r="AI418" s="292"/>
    </row>
    <row r="419" spans="1:35" s="2" customFormat="1">
      <c r="A419" s="507"/>
      <c r="D419" s="508"/>
      <c r="E419" s="509"/>
      <c r="F419" s="510"/>
      <c r="G419" s="511"/>
      <c r="H419" s="512"/>
      <c r="I419" s="513"/>
      <c r="L419" s="514"/>
      <c r="M419" s="515"/>
      <c r="N419" s="515"/>
      <c r="P419" s="514"/>
      <c r="Q419" s="515"/>
      <c r="R419" s="515"/>
      <c r="T419" s="514"/>
      <c r="U419" s="41"/>
      <c r="V419" s="41"/>
      <c r="W419" s="41"/>
      <c r="X419" s="515"/>
      <c r="Y419" s="515"/>
      <c r="Z419" s="515"/>
      <c r="AB419" s="514"/>
      <c r="AC419" s="461"/>
      <c r="AD419" s="461"/>
      <c r="AE419" s="466"/>
      <c r="AF419" s="466"/>
      <c r="AG419" s="466"/>
      <c r="AH419" s="466"/>
      <c r="AI419" s="292"/>
    </row>
    <row r="420" spans="1:35" s="2" customFormat="1">
      <c r="A420" s="507"/>
      <c r="D420" s="508"/>
      <c r="E420" s="509"/>
      <c r="F420" s="510"/>
      <c r="G420" s="511"/>
      <c r="H420" s="512"/>
      <c r="I420" s="513"/>
      <c r="L420" s="514"/>
      <c r="M420" s="515"/>
      <c r="N420" s="515"/>
      <c r="P420" s="514"/>
      <c r="Q420" s="515"/>
      <c r="R420" s="515"/>
      <c r="T420" s="514"/>
      <c r="U420" s="41"/>
      <c r="V420" s="41"/>
      <c r="W420" s="41"/>
      <c r="X420" s="515"/>
      <c r="Y420" s="515"/>
      <c r="Z420" s="515"/>
      <c r="AB420" s="514"/>
      <c r="AC420" s="461"/>
      <c r="AD420" s="461"/>
      <c r="AE420" s="466"/>
      <c r="AF420" s="466"/>
      <c r="AG420" s="466"/>
      <c r="AH420" s="466"/>
      <c r="AI420" s="292"/>
    </row>
    <row r="421" spans="1:35" s="2" customFormat="1">
      <c r="A421" s="507"/>
      <c r="D421" s="508"/>
      <c r="E421" s="509"/>
      <c r="F421" s="510"/>
      <c r="G421" s="511"/>
      <c r="H421" s="512"/>
      <c r="I421" s="513"/>
      <c r="L421" s="514"/>
      <c r="M421" s="515"/>
      <c r="N421" s="515"/>
      <c r="P421" s="514"/>
      <c r="Q421" s="515"/>
      <c r="R421" s="515"/>
      <c r="T421" s="514"/>
      <c r="U421" s="41"/>
      <c r="V421" s="41"/>
      <c r="W421" s="41"/>
      <c r="X421" s="515"/>
      <c r="Y421" s="515"/>
      <c r="Z421" s="515"/>
      <c r="AB421" s="514"/>
      <c r="AC421" s="461"/>
      <c r="AD421" s="461"/>
      <c r="AE421" s="466"/>
      <c r="AF421" s="466"/>
      <c r="AG421" s="466"/>
      <c r="AH421" s="466"/>
      <c r="AI421" s="292"/>
    </row>
    <row r="422" spans="1:35" s="2" customFormat="1">
      <c r="A422" s="507"/>
      <c r="D422" s="508"/>
      <c r="E422" s="509"/>
      <c r="F422" s="510"/>
      <c r="G422" s="511"/>
      <c r="H422" s="512"/>
      <c r="I422" s="513"/>
      <c r="L422" s="514"/>
      <c r="M422" s="515"/>
      <c r="N422" s="515"/>
      <c r="P422" s="514"/>
      <c r="Q422" s="515"/>
      <c r="R422" s="515"/>
      <c r="T422" s="514"/>
      <c r="U422" s="41"/>
      <c r="V422" s="41"/>
      <c r="W422" s="41"/>
      <c r="X422" s="515"/>
      <c r="Y422" s="515"/>
      <c r="Z422" s="515"/>
      <c r="AB422" s="514"/>
      <c r="AC422" s="461"/>
      <c r="AD422" s="461"/>
      <c r="AE422" s="466"/>
      <c r="AF422" s="466"/>
      <c r="AG422" s="466"/>
      <c r="AH422" s="466"/>
      <c r="AI422" s="292"/>
    </row>
    <row r="423" spans="1:35" s="2" customFormat="1">
      <c r="A423" s="507"/>
      <c r="D423" s="508"/>
      <c r="E423" s="509"/>
      <c r="F423" s="510"/>
      <c r="G423" s="511"/>
      <c r="H423" s="512"/>
      <c r="I423" s="513"/>
      <c r="L423" s="514"/>
      <c r="M423" s="515"/>
      <c r="N423" s="515"/>
      <c r="P423" s="514"/>
      <c r="Q423" s="515"/>
      <c r="R423" s="515"/>
      <c r="T423" s="514"/>
      <c r="U423" s="41"/>
      <c r="V423" s="41"/>
      <c r="W423" s="41"/>
      <c r="X423" s="515"/>
      <c r="Y423" s="515"/>
      <c r="Z423" s="515"/>
      <c r="AB423" s="514"/>
      <c r="AC423" s="461"/>
      <c r="AD423" s="461"/>
      <c r="AE423" s="466"/>
      <c r="AF423" s="466"/>
      <c r="AG423" s="466"/>
      <c r="AH423" s="466"/>
      <c r="AI423" s="292"/>
    </row>
    <row r="424" spans="1:35" s="2" customFormat="1">
      <c r="A424" s="507"/>
      <c r="D424" s="508"/>
      <c r="E424" s="509"/>
      <c r="F424" s="510"/>
      <c r="G424" s="511"/>
      <c r="H424" s="512"/>
      <c r="I424" s="513"/>
      <c r="L424" s="514"/>
      <c r="M424" s="515"/>
      <c r="N424" s="515"/>
      <c r="P424" s="514"/>
      <c r="Q424" s="515"/>
      <c r="R424" s="515"/>
      <c r="T424" s="514"/>
      <c r="U424" s="41"/>
      <c r="V424" s="41"/>
      <c r="W424" s="41"/>
      <c r="X424" s="515"/>
      <c r="Y424" s="515"/>
      <c r="Z424" s="515"/>
      <c r="AB424" s="514"/>
      <c r="AC424" s="461"/>
      <c r="AD424" s="461"/>
      <c r="AE424" s="466"/>
      <c r="AF424" s="466"/>
      <c r="AG424" s="466"/>
      <c r="AH424" s="466"/>
      <c r="AI424" s="292"/>
    </row>
    <row r="425" spans="1:35" s="2" customFormat="1">
      <c r="A425" s="507"/>
      <c r="D425" s="508"/>
      <c r="E425" s="509"/>
      <c r="F425" s="510"/>
      <c r="G425" s="511"/>
      <c r="H425" s="512"/>
      <c r="I425" s="513"/>
      <c r="L425" s="514"/>
      <c r="M425" s="515"/>
      <c r="N425" s="515"/>
      <c r="P425" s="514"/>
      <c r="Q425" s="515"/>
      <c r="R425" s="515"/>
      <c r="T425" s="514"/>
      <c r="U425" s="41"/>
      <c r="V425" s="41"/>
      <c r="W425" s="41"/>
      <c r="X425" s="515"/>
      <c r="Y425" s="515"/>
      <c r="Z425" s="515"/>
      <c r="AB425" s="514"/>
      <c r="AC425" s="461"/>
      <c r="AD425" s="461"/>
      <c r="AE425" s="466"/>
      <c r="AF425" s="466"/>
      <c r="AG425" s="466"/>
      <c r="AH425" s="466"/>
      <c r="AI425" s="292"/>
    </row>
    <row r="426" spans="1:35" s="2" customFormat="1">
      <c r="A426" s="507"/>
      <c r="D426" s="508"/>
      <c r="E426" s="509"/>
      <c r="F426" s="510"/>
      <c r="G426" s="511"/>
      <c r="H426" s="512"/>
      <c r="I426" s="513"/>
      <c r="L426" s="514"/>
      <c r="M426" s="515"/>
      <c r="N426" s="515"/>
      <c r="P426" s="514"/>
      <c r="Q426" s="515"/>
      <c r="R426" s="515"/>
      <c r="T426" s="514"/>
      <c r="U426" s="41"/>
      <c r="V426" s="41"/>
      <c r="W426" s="41"/>
      <c r="X426" s="515"/>
      <c r="Y426" s="515"/>
      <c r="Z426" s="515"/>
      <c r="AB426" s="514"/>
      <c r="AC426" s="461"/>
      <c r="AD426" s="461"/>
      <c r="AE426" s="466"/>
      <c r="AF426" s="466"/>
      <c r="AG426" s="466"/>
      <c r="AH426" s="466"/>
      <c r="AI426" s="292"/>
    </row>
    <row r="427" spans="1:35" s="2" customFormat="1">
      <c r="A427" s="507"/>
      <c r="D427" s="508"/>
      <c r="E427" s="509"/>
      <c r="F427" s="510"/>
      <c r="G427" s="511"/>
      <c r="H427" s="512"/>
      <c r="I427" s="513"/>
      <c r="L427" s="514"/>
      <c r="M427" s="515"/>
      <c r="N427" s="515"/>
      <c r="P427" s="514"/>
      <c r="Q427" s="515"/>
      <c r="R427" s="515"/>
      <c r="T427" s="514"/>
      <c r="U427" s="41"/>
      <c r="V427" s="41"/>
      <c r="W427" s="41"/>
      <c r="X427" s="515"/>
      <c r="Y427" s="515"/>
      <c r="Z427" s="515"/>
      <c r="AB427" s="514"/>
      <c r="AC427" s="461"/>
      <c r="AD427" s="461"/>
      <c r="AE427" s="466"/>
      <c r="AF427" s="466"/>
      <c r="AG427" s="466"/>
      <c r="AH427" s="466"/>
      <c r="AI427" s="292"/>
    </row>
    <row r="428" spans="1:35" s="2" customFormat="1">
      <c r="A428" s="507"/>
      <c r="D428" s="508"/>
      <c r="E428" s="509"/>
      <c r="F428" s="510"/>
      <c r="G428" s="511"/>
      <c r="H428" s="512"/>
      <c r="I428" s="513"/>
      <c r="L428" s="514"/>
      <c r="M428" s="515"/>
      <c r="N428" s="515"/>
      <c r="P428" s="514"/>
      <c r="Q428" s="515"/>
      <c r="R428" s="515"/>
      <c r="T428" s="514"/>
      <c r="U428" s="41"/>
      <c r="V428" s="41"/>
      <c r="W428" s="41"/>
      <c r="X428" s="515"/>
      <c r="Y428" s="515"/>
      <c r="Z428" s="515"/>
      <c r="AB428" s="514"/>
      <c r="AC428" s="461"/>
      <c r="AD428" s="461"/>
      <c r="AE428" s="466"/>
      <c r="AF428" s="466"/>
      <c r="AG428" s="466"/>
      <c r="AH428" s="466"/>
      <c r="AI428" s="292"/>
    </row>
    <row r="429" spans="1:35" s="2" customFormat="1">
      <c r="A429" s="507"/>
      <c r="D429" s="508"/>
      <c r="E429" s="509"/>
      <c r="F429" s="510"/>
      <c r="G429" s="511"/>
      <c r="H429" s="512"/>
      <c r="I429" s="513"/>
      <c r="L429" s="514"/>
      <c r="M429" s="515"/>
      <c r="N429" s="515"/>
      <c r="P429" s="514"/>
      <c r="Q429" s="515"/>
      <c r="R429" s="515"/>
      <c r="T429" s="514"/>
      <c r="U429" s="41"/>
      <c r="V429" s="41"/>
      <c r="W429" s="41"/>
      <c r="X429" s="515"/>
      <c r="Y429" s="515"/>
      <c r="Z429" s="515"/>
      <c r="AB429" s="514"/>
      <c r="AC429" s="461"/>
      <c r="AD429" s="461"/>
      <c r="AE429" s="466"/>
      <c r="AF429" s="466"/>
      <c r="AG429" s="466"/>
      <c r="AH429" s="466"/>
      <c r="AI429" s="292"/>
    </row>
    <row r="430" spans="1:35" s="2" customFormat="1">
      <c r="A430" s="507"/>
      <c r="D430" s="508"/>
      <c r="E430" s="509"/>
      <c r="F430" s="510"/>
      <c r="G430" s="511"/>
      <c r="H430" s="512"/>
      <c r="I430" s="513"/>
      <c r="L430" s="514"/>
      <c r="M430" s="515"/>
      <c r="N430" s="515"/>
      <c r="P430" s="514"/>
      <c r="Q430" s="515"/>
      <c r="R430" s="515"/>
      <c r="T430" s="514"/>
      <c r="U430" s="41"/>
      <c r="V430" s="41"/>
      <c r="W430" s="41"/>
      <c r="X430" s="515"/>
      <c r="Y430" s="515"/>
      <c r="Z430" s="515"/>
      <c r="AB430" s="514"/>
      <c r="AC430" s="461"/>
      <c r="AD430" s="461"/>
      <c r="AE430" s="466"/>
      <c r="AF430" s="466"/>
      <c r="AG430" s="466"/>
      <c r="AH430" s="466"/>
      <c r="AI430" s="292"/>
    </row>
    <row r="431" spans="1:35" s="2" customFormat="1">
      <c r="A431" s="507"/>
      <c r="D431" s="508"/>
      <c r="E431" s="509"/>
      <c r="F431" s="510"/>
      <c r="G431" s="511"/>
      <c r="H431" s="512"/>
      <c r="I431" s="513"/>
      <c r="L431" s="514"/>
      <c r="M431" s="515"/>
      <c r="N431" s="515"/>
      <c r="P431" s="514"/>
      <c r="Q431" s="515"/>
      <c r="R431" s="515"/>
      <c r="T431" s="514"/>
      <c r="U431" s="41"/>
      <c r="V431" s="41"/>
      <c r="W431" s="41"/>
      <c r="X431" s="515"/>
      <c r="Y431" s="515"/>
      <c r="Z431" s="515"/>
      <c r="AB431" s="514"/>
      <c r="AC431" s="461"/>
      <c r="AD431" s="461"/>
      <c r="AE431" s="466"/>
      <c r="AF431" s="466"/>
      <c r="AG431" s="466"/>
      <c r="AH431" s="466"/>
      <c r="AI431" s="292"/>
    </row>
    <row r="432" spans="1:35" s="2" customFormat="1">
      <c r="A432" s="507"/>
      <c r="D432" s="508"/>
      <c r="E432" s="509"/>
      <c r="F432" s="510"/>
      <c r="G432" s="511"/>
      <c r="H432" s="512"/>
      <c r="I432" s="513"/>
      <c r="L432" s="514"/>
      <c r="M432" s="515"/>
      <c r="N432" s="515"/>
      <c r="P432" s="514"/>
      <c r="Q432" s="515"/>
      <c r="R432" s="515"/>
      <c r="T432" s="514"/>
      <c r="U432" s="41"/>
      <c r="V432" s="41"/>
      <c r="W432" s="41"/>
      <c r="X432" s="515"/>
      <c r="Y432" s="515"/>
      <c r="Z432" s="515"/>
      <c r="AB432" s="514"/>
      <c r="AC432" s="461"/>
      <c r="AD432" s="461"/>
      <c r="AE432" s="466"/>
      <c r="AF432" s="466"/>
      <c r="AG432" s="466"/>
      <c r="AH432" s="466"/>
      <c r="AI432" s="292"/>
    </row>
    <row r="433" spans="1:35" s="2" customFormat="1">
      <c r="A433" s="507"/>
      <c r="D433" s="508"/>
      <c r="E433" s="509"/>
      <c r="F433" s="510"/>
      <c r="G433" s="511"/>
      <c r="H433" s="512"/>
      <c r="I433" s="513"/>
      <c r="L433" s="514"/>
      <c r="M433" s="515"/>
      <c r="N433" s="515"/>
      <c r="P433" s="514"/>
      <c r="Q433" s="515"/>
      <c r="R433" s="515"/>
      <c r="T433" s="514"/>
      <c r="U433" s="41"/>
      <c r="V433" s="41"/>
      <c r="W433" s="41"/>
      <c r="X433" s="515"/>
      <c r="Y433" s="515"/>
      <c r="Z433" s="515"/>
      <c r="AB433" s="514"/>
      <c r="AC433" s="461"/>
      <c r="AD433" s="461"/>
      <c r="AE433" s="466"/>
      <c r="AF433" s="466"/>
      <c r="AG433" s="466"/>
      <c r="AH433" s="466"/>
      <c r="AI433" s="292"/>
    </row>
    <row r="434" spans="1:35" s="2" customFormat="1">
      <c r="A434" s="507"/>
      <c r="D434" s="508"/>
      <c r="E434" s="509"/>
      <c r="F434" s="510"/>
      <c r="G434" s="511"/>
      <c r="H434" s="512"/>
      <c r="I434" s="513"/>
      <c r="L434" s="514"/>
      <c r="M434" s="515"/>
      <c r="N434" s="515"/>
      <c r="P434" s="514"/>
      <c r="Q434" s="515"/>
      <c r="R434" s="515"/>
      <c r="T434" s="514"/>
      <c r="U434" s="41"/>
      <c r="V434" s="41"/>
      <c r="W434" s="41"/>
      <c r="X434" s="515"/>
      <c r="Y434" s="515"/>
      <c r="Z434" s="515"/>
      <c r="AB434" s="514"/>
      <c r="AC434" s="461"/>
      <c r="AD434" s="461"/>
      <c r="AE434" s="466"/>
      <c r="AF434" s="466"/>
      <c r="AG434" s="466"/>
      <c r="AH434" s="466"/>
      <c r="AI434" s="292"/>
    </row>
    <row r="435" spans="1:35" s="2" customFormat="1">
      <c r="A435" s="507"/>
      <c r="D435" s="508"/>
      <c r="E435" s="509"/>
      <c r="F435" s="510"/>
      <c r="G435" s="511"/>
      <c r="H435" s="512"/>
      <c r="I435" s="513"/>
      <c r="L435" s="514"/>
      <c r="M435" s="515"/>
      <c r="N435" s="515"/>
      <c r="P435" s="514"/>
      <c r="Q435" s="515"/>
      <c r="R435" s="515"/>
      <c r="T435" s="514"/>
      <c r="U435" s="41"/>
      <c r="V435" s="41"/>
      <c r="W435" s="41"/>
      <c r="X435" s="515"/>
      <c r="Y435" s="515"/>
      <c r="Z435" s="515"/>
      <c r="AB435" s="514"/>
      <c r="AC435" s="461"/>
      <c r="AD435" s="461"/>
      <c r="AE435" s="466"/>
      <c r="AF435" s="466"/>
      <c r="AG435" s="466"/>
      <c r="AH435" s="466"/>
      <c r="AI435" s="292"/>
    </row>
    <row r="436" spans="1:35" s="2" customFormat="1">
      <c r="A436" s="507"/>
      <c r="D436" s="508"/>
      <c r="E436" s="509"/>
      <c r="F436" s="510"/>
      <c r="G436" s="511"/>
      <c r="H436" s="512"/>
      <c r="I436" s="513"/>
      <c r="L436" s="514"/>
      <c r="M436" s="515"/>
      <c r="N436" s="515"/>
      <c r="P436" s="514"/>
      <c r="Q436" s="515"/>
      <c r="R436" s="515"/>
      <c r="T436" s="514"/>
      <c r="U436" s="41"/>
      <c r="V436" s="41"/>
      <c r="W436" s="41"/>
      <c r="X436" s="515"/>
      <c r="Y436" s="515"/>
      <c r="Z436" s="515"/>
      <c r="AB436" s="514"/>
      <c r="AC436" s="461"/>
      <c r="AD436" s="461"/>
      <c r="AE436" s="466"/>
      <c r="AF436" s="466"/>
      <c r="AG436" s="466"/>
      <c r="AH436" s="466"/>
      <c r="AI436" s="292"/>
    </row>
    <row r="437" spans="1:35" s="2" customFormat="1">
      <c r="A437" s="507"/>
      <c r="D437" s="508"/>
      <c r="E437" s="509"/>
      <c r="F437" s="510"/>
      <c r="G437" s="511"/>
      <c r="H437" s="512"/>
      <c r="I437" s="513"/>
      <c r="L437" s="514"/>
      <c r="M437" s="515"/>
      <c r="N437" s="515"/>
      <c r="P437" s="514"/>
      <c r="Q437" s="515"/>
      <c r="R437" s="515"/>
      <c r="T437" s="514"/>
      <c r="U437" s="41"/>
      <c r="V437" s="41"/>
      <c r="W437" s="41"/>
      <c r="X437" s="515"/>
      <c r="Y437" s="515"/>
      <c r="Z437" s="515"/>
      <c r="AB437" s="514"/>
      <c r="AC437" s="461"/>
      <c r="AD437" s="461"/>
      <c r="AE437" s="466"/>
      <c r="AF437" s="466"/>
      <c r="AG437" s="466"/>
      <c r="AH437" s="466"/>
      <c r="AI437" s="292"/>
    </row>
    <row r="438" spans="1:35" s="2" customFormat="1">
      <c r="A438" s="507"/>
      <c r="D438" s="508"/>
      <c r="E438" s="509"/>
      <c r="F438" s="510"/>
      <c r="G438" s="511"/>
      <c r="H438" s="512"/>
      <c r="I438" s="513"/>
      <c r="L438" s="514"/>
      <c r="M438" s="515"/>
      <c r="N438" s="515"/>
      <c r="P438" s="514"/>
      <c r="Q438" s="515"/>
      <c r="R438" s="515"/>
      <c r="T438" s="514"/>
      <c r="U438" s="41"/>
      <c r="V438" s="41"/>
      <c r="W438" s="41"/>
      <c r="X438" s="515"/>
      <c r="Y438" s="515"/>
      <c r="Z438" s="515"/>
      <c r="AB438" s="514"/>
      <c r="AC438" s="461"/>
      <c r="AD438" s="461"/>
      <c r="AE438" s="466"/>
      <c r="AF438" s="466"/>
      <c r="AG438" s="466"/>
      <c r="AH438" s="466"/>
      <c r="AI438" s="292"/>
    </row>
    <row r="439" spans="1:35" s="2" customFormat="1">
      <c r="A439" s="507"/>
      <c r="D439" s="508"/>
      <c r="E439" s="509"/>
      <c r="F439" s="510"/>
      <c r="G439" s="511"/>
      <c r="H439" s="512"/>
      <c r="I439" s="513"/>
      <c r="L439" s="514"/>
      <c r="M439" s="515"/>
      <c r="N439" s="515"/>
      <c r="P439" s="514"/>
      <c r="Q439" s="515"/>
      <c r="R439" s="515"/>
      <c r="T439" s="514"/>
      <c r="U439" s="41"/>
      <c r="V439" s="41"/>
      <c r="W439" s="41"/>
      <c r="X439" s="515"/>
      <c r="Y439" s="515"/>
      <c r="Z439" s="515"/>
      <c r="AB439" s="514"/>
      <c r="AC439" s="461"/>
      <c r="AD439" s="461"/>
      <c r="AE439" s="466"/>
      <c r="AF439" s="466"/>
      <c r="AG439" s="466"/>
      <c r="AH439" s="466"/>
      <c r="AI439" s="292"/>
    </row>
    <row r="440" spans="1:35" s="2" customFormat="1">
      <c r="A440" s="507"/>
      <c r="D440" s="508"/>
      <c r="E440" s="509"/>
      <c r="F440" s="510"/>
      <c r="G440" s="511"/>
      <c r="H440" s="512"/>
      <c r="I440" s="513"/>
      <c r="L440" s="514"/>
      <c r="M440" s="515"/>
      <c r="N440" s="515"/>
      <c r="P440" s="514"/>
      <c r="Q440" s="515"/>
      <c r="R440" s="515"/>
      <c r="T440" s="514"/>
      <c r="U440" s="41"/>
      <c r="V440" s="41"/>
      <c r="W440" s="41"/>
      <c r="X440" s="515"/>
      <c r="Y440" s="515"/>
      <c r="Z440" s="515"/>
      <c r="AB440" s="514"/>
      <c r="AC440" s="461"/>
      <c r="AD440" s="461"/>
      <c r="AE440" s="466"/>
      <c r="AF440" s="466"/>
      <c r="AG440" s="466"/>
      <c r="AH440" s="466"/>
      <c r="AI440" s="292"/>
    </row>
    <row r="441" spans="1:35" s="2" customFormat="1">
      <c r="A441" s="507"/>
      <c r="D441" s="508"/>
      <c r="E441" s="509"/>
      <c r="F441" s="510"/>
      <c r="G441" s="511"/>
      <c r="H441" s="512"/>
      <c r="I441" s="513"/>
      <c r="L441" s="514"/>
      <c r="M441" s="515"/>
      <c r="N441" s="515"/>
      <c r="P441" s="514"/>
      <c r="Q441" s="515"/>
      <c r="R441" s="515"/>
      <c r="T441" s="514"/>
      <c r="U441" s="41"/>
      <c r="V441" s="41"/>
      <c r="W441" s="41"/>
      <c r="X441" s="515"/>
      <c r="Y441" s="515"/>
      <c r="Z441" s="515"/>
      <c r="AB441" s="514"/>
      <c r="AC441" s="461"/>
      <c r="AD441" s="461"/>
      <c r="AE441" s="466"/>
      <c r="AF441" s="466"/>
      <c r="AG441" s="466"/>
      <c r="AH441" s="466"/>
      <c r="AI441" s="292"/>
    </row>
    <row r="442" spans="1:35" s="2" customFormat="1">
      <c r="A442" s="507"/>
      <c r="D442" s="508"/>
      <c r="E442" s="509"/>
      <c r="F442" s="510"/>
      <c r="G442" s="511"/>
      <c r="H442" s="512"/>
      <c r="I442" s="513"/>
      <c r="L442" s="514"/>
      <c r="M442" s="515"/>
      <c r="N442" s="515"/>
      <c r="P442" s="514"/>
      <c r="Q442" s="515"/>
      <c r="R442" s="515"/>
      <c r="T442" s="514"/>
      <c r="U442" s="41"/>
      <c r="V442" s="41"/>
      <c r="W442" s="41"/>
      <c r="X442" s="515"/>
      <c r="Y442" s="515"/>
      <c r="Z442" s="515"/>
      <c r="AB442" s="514"/>
      <c r="AC442" s="461"/>
      <c r="AD442" s="461"/>
      <c r="AE442" s="466"/>
      <c r="AF442" s="466"/>
      <c r="AG442" s="466"/>
      <c r="AH442" s="466"/>
      <c r="AI442" s="292"/>
    </row>
    <row r="443" spans="1:35" s="2" customFormat="1">
      <c r="A443" s="507"/>
      <c r="D443" s="508"/>
      <c r="E443" s="509"/>
      <c r="F443" s="510"/>
      <c r="G443" s="511"/>
      <c r="H443" s="512"/>
      <c r="I443" s="513"/>
      <c r="L443" s="514"/>
      <c r="M443" s="515"/>
      <c r="N443" s="515"/>
      <c r="P443" s="514"/>
      <c r="Q443" s="515"/>
      <c r="R443" s="515"/>
      <c r="T443" s="514"/>
      <c r="U443" s="41"/>
      <c r="V443" s="41"/>
      <c r="W443" s="41"/>
      <c r="X443" s="515"/>
      <c r="Y443" s="515"/>
      <c r="Z443" s="515"/>
      <c r="AB443" s="514"/>
      <c r="AC443" s="461"/>
      <c r="AD443" s="461"/>
      <c r="AE443" s="466"/>
      <c r="AF443" s="466"/>
      <c r="AG443" s="466"/>
      <c r="AH443" s="466"/>
      <c r="AI443" s="292"/>
    </row>
    <row r="444" spans="1:35" s="2" customFormat="1">
      <c r="A444" s="507"/>
      <c r="D444" s="508"/>
      <c r="E444" s="509"/>
      <c r="F444" s="510"/>
      <c r="G444" s="511"/>
      <c r="H444" s="512"/>
      <c r="I444" s="513"/>
      <c r="L444" s="514"/>
      <c r="M444" s="515"/>
      <c r="N444" s="515"/>
      <c r="P444" s="514"/>
      <c r="Q444" s="515"/>
      <c r="R444" s="515"/>
      <c r="T444" s="514"/>
      <c r="U444" s="41"/>
      <c r="V444" s="41"/>
      <c r="W444" s="41"/>
      <c r="X444" s="515"/>
      <c r="Y444" s="515"/>
      <c r="Z444" s="515"/>
      <c r="AB444" s="514"/>
      <c r="AC444" s="461"/>
      <c r="AD444" s="461"/>
      <c r="AE444" s="466"/>
      <c r="AF444" s="466"/>
      <c r="AG444" s="466"/>
      <c r="AH444" s="466"/>
      <c r="AI444" s="292"/>
    </row>
    <row r="445" spans="1:35" s="2" customFormat="1">
      <c r="A445" s="507"/>
      <c r="D445" s="508"/>
      <c r="E445" s="509"/>
      <c r="F445" s="510"/>
      <c r="G445" s="511"/>
      <c r="H445" s="512"/>
      <c r="I445" s="513"/>
      <c r="L445" s="514"/>
      <c r="M445" s="515"/>
      <c r="N445" s="515"/>
      <c r="P445" s="514"/>
      <c r="Q445" s="515"/>
      <c r="R445" s="515"/>
      <c r="T445" s="514"/>
      <c r="U445" s="41"/>
      <c r="V445" s="41"/>
      <c r="W445" s="41"/>
      <c r="X445" s="515"/>
      <c r="Y445" s="515"/>
      <c r="Z445" s="515"/>
      <c r="AB445" s="514"/>
      <c r="AC445" s="461"/>
      <c r="AD445" s="461"/>
      <c r="AE445" s="466"/>
      <c r="AF445" s="466"/>
      <c r="AG445" s="466"/>
      <c r="AH445" s="466"/>
      <c r="AI445" s="292"/>
    </row>
    <row r="446" spans="1:35" s="2" customFormat="1">
      <c r="A446" s="507"/>
      <c r="D446" s="508"/>
      <c r="E446" s="509"/>
      <c r="F446" s="510"/>
      <c r="G446" s="511"/>
      <c r="H446" s="512"/>
      <c r="I446" s="513"/>
      <c r="L446" s="514"/>
      <c r="M446" s="515"/>
      <c r="N446" s="515"/>
      <c r="P446" s="514"/>
      <c r="Q446" s="515"/>
      <c r="R446" s="515"/>
      <c r="T446" s="514"/>
      <c r="U446" s="41"/>
      <c r="V446" s="41"/>
      <c r="W446" s="41"/>
      <c r="X446" s="515"/>
      <c r="Y446" s="515"/>
      <c r="Z446" s="515"/>
      <c r="AB446" s="514"/>
      <c r="AC446" s="461"/>
      <c r="AD446" s="461"/>
      <c r="AE446" s="466"/>
      <c r="AF446" s="466"/>
      <c r="AG446" s="466"/>
      <c r="AH446" s="466"/>
      <c r="AI446" s="292"/>
    </row>
    <row r="447" spans="1:35" s="2" customFormat="1">
      <c r="A447" s="507"/>
      <c r="D447" s="508"/>
      <c r="E447" s="509"/>
      <c r="F447" s="510"/>
      <c r="G447" s="511"/>
      <c r="H447" s="512"/>
      <c r="I447" s="513"/>
      <c r="L447" s="514"/>
      <c r="M447" s="515"/>
      <c r="N447" s="515"/>
      <c r="P447" s="514"/>
      <c r="Q447" s="515"/>
      <c r="R447" s="515"/>
      <c r="T447" s="514"/>
      <c r="U447" s="41"/>
      <c r="V447" s="41"/>
      <c r="W447" s="41"/>
      <c r="X447" s="515"/>
      <c r="Y447" s="515"/>
      <c r="Z447" s="515"/>
      <c r="AB447" s="514"/>
      <c r="AC447" s="461"/>
      <c r="AD447" s="461"/>
      <c r="AE447" s="466"/>
      <c r="AF447" s="466"/>
      <c r="AG447" s="466"/>
      <c r="AH447" s="466"/>
      <c r="AI447" s="292"/>
    </row>
    <row r="448" spans="1:35" s="2" customFormat="1">
      <c r="A448" s="507"/>
      <c r="D448" s="508"/>
      <c r="E448" s="509"/>
      <c r="F448" s="510"/>
      <c r="G448" s="511"/>
      <c r="H448" s="512"/>
      <c r="I448" s="513"/>
      <c r="L448" s="514"/>
      <c r="M448" s="515"/>
      <c r="N448" s="515"/>
      <c r="P448" s="514"/>
      <c r="Q448" s="515"/>
      <c r="R448" s="515"/>
      <c r="T448" s="514"/>
      <c r="U448" s="41"/>
      <c r="V448" s="41"/>
      <c r="W448" s="41"/>
      <c r="X448" s="515"/>
      <c r="Y448" s="515"/>
      <c r="Z448" s="515"/>
      <c r="AB448" s="514"/>
      <c r="AC448" s="461"/>
      <c r="AD448" s="461"/>
      <c r="AE448" s="466"/>
      <c r="AF448" s="466"/>
      <c r="AG448" s="466"/>
      <c r="AH448" s="466"/>
      <c r="AI448" s="292"/>
    </row>
    <row r="449" spans="1:35" s="2" customFormat="1">
      <c r="A449" s="507"/>
      <c r="D449" s="508"/>
      <c r="E449" s="509"/>
      <c r="F449" s="510"/>
      <c r="G449" s="511"/>
      <c r="H449" s="512"/>
      <c r="I449" s="513"/>
      <c r="L449" s="514"/>
      <c r="M449" s="515"/>
      <c r="N449" s="515"/>
      <c r="P449" s="514"/>
      <c r="Q449" s="515"/>
      <c r="R449" s="515"/>
      <c r="T449" s="514"/>
      <c r="U449" s="41"/>
      <c r="V449" s="41"/>
      <c r="W449" s="41"/>
      <c r="X449" s="515"/>
      <c r="Y449" s="515"/>
      <c r="Z449" s="515"/>
      <c r="AB449" s="514"/>
      <c r="AC449" s="461"/>
      <c r="AD449" s="461"/>
      <c r="AE449" s="466"/>
      <c r="AF449" s="466"/>
      <c r="AG449" s="466"/>
      <c r="AH449" s="466"/>
      <c r="AI449" s="292"/>
    </row>
    <row r="450" spans="1:35" s="2" customFormat="1">
      <c r="A450" s="507"/>
      <c r="D450" s="508"/>
      <c r="E450" s="509"/>
      <c r="F450" s="510"/>
      <c r="G450" s="511"/>
      <c r="H450" s="512"/>
      <c r="I450" s="513"/>
      <c r="L450" s="514"/>
      <c r="M450" s="515"/>
      <c r="N450" s="515"/>
      <c r="P450" s="514"/>
      <c r="Q450" s="515"/>
      <c r="R450" s="515"/>
      <c r="T450" s="514"/>
      <c r="U450" s="41"/>
      <c r="V450" s="41"/>
      <c r="W450" s="41"/>
      <c r="X450" s="515"/>
      <c r="Y450" s="515"/>
      <c r="Z450" s="515"/>
      <c r="AB450" s="514"/>
      <c r="AC450" s="461"/>
      <c r="AD450" s="461"/>
      <c r="AE450" s="466"/>
      <c r="AF450" s="466"/>
      <c r="AG450" s="466"/>
      <c r="AH450" s="466"/>
      <c r="AI450" s="292"/>
    </row>
    <row r="451" spans="1:35" s="2" customFormat="1">
      <c r="A451" s="507"/>
      <c r="D451" s="508"/>
      <c r="E451" s="509"/>
      <c r="F451" s="510"/>
      <c r="G451" s="511"/>
      <c r="H451" s="512"/>
      <c r="I451" s="513"/>
      <c r="L451" s="514"/>
      <c r="M451" s="515"/>
      <c r="N451" s="515"/>
      <c r="P451" s="514"/>
      <c r="Q451" s="515"/>
      <c r="R451" s="515"/>
      <c r="T451" s="514"/>
      <c r="U451" s="41"/>
      <c r="V451" s="41"/>
      <c r="W451" s="41"/>
      <c r="X451" s="515"/>
      <c r="Y451" s="515"/>
      <c r="Z451" s="515"/>
      <c r="AB451" s="514"/>
      <c r="AC451" s="461"/>
      <c r="AD451" s="461"/>
      <c r="AE451" s="466"/>
      <c r="AF451" s="466"/>
      <c r="AG451" s="466"/>
      <c r="AH451" s="466"/>
      <c r="AI451" s="292"/>
    </row>
    <row r="452" spans="1:35" s="2" customFormat="1">
      <c r="A452" s="507"/>
      <c r="D452" s="508"/>
      <c r="E452" s="509"/>
      <c r="F452" s="510"/>
      <c r="G452" s="511"/>
      <c r="H452" s="512"/>
      <c r="I452" s="513"/>
      <c r="L452" s="514"/>
      <c r="M452" s="515"/>
      <c r="N452" s="515"/>
      <c r="P452" s="514"/>
      <c r="Q452" s="515"/>
      <c r="R452" s="515"/>
      <c r="T452" s="514"/>
      <c r="U452" s="41"/>
      <c r="V452" s="41"/>
      <c r="W452" s="41"/>
      <c r="X452" s="515"/>
      <c r="Y452" s="515"/>
      <c r="Z452" s="515"/>
      <c r="AB452" s="514"/>
      <c r="AC452" s="461"/>
      <c r="AD452" s="461"/>
      <c r="AE452" s="466"/>
      <c r="AF452" s="466"/>
      <c r="AG452" s="466"/>
      <c r="AH452" s="466"/>
      <c r="AI452" s="292"/>
    </row>
    <row r="453" spans="1:35" s="2" customFormat="1">
      <c r="A453" s="507"/>
      <c r="D453" s="508"/>
      <c r="E453" s="509"/>
      <c r="F453" s="510"/>
      <c r="G453" s="511"/>
      <c r="H453" s="512"/>
      <c r="I453" s="513"/>
      <c r="L453" s="514"/>
      <c r="M453" s="515"/>
      <c r="N453" s="515"/>
      <c r="P453" s="514"/>
      <c r="Q453" s="515"/>
      <c r="R453" s="515"/>
      <c r="T453" s="514"/>
      <c r="U453" s="41"/>
      <c r="V453" s="41"/>
      <c r="W453" s="41"/>
      <c r="X453" s="515"/>
      <c r="Y453" s="515"/>
      <c r="Z453" s="515"/>
      <c r="AB453" s="514"/>
      <c r="AC453" s="461"/>
      <c r="AD453" s="461"/>
      <c r="AE453" s="466"/>
      <c r="AF453" s="466"/>
      <c r="AG453" s="466"/>
      <c r="AH453" s="466"/>
      <c r="AI453" s="292"/>
    </row>
    <row r="454" spans="1:35" s="2" customFormat="1">
      <c r="A454" s="507"/>
      <c r="D454" s="508"/>
      <c r="E454" s="509"/>
      <c r="F454" s="510"/>
      <c r="G454" s="511"/>
      <c r="H454" s="512"/>
      <c r="I454" s="513"/>
      <c r="L454" s="514"/>
      <c r="M454" s="515"/>
      <c r="N454" s="515"/>
      <c r="P454" s="514"/>
      <c r="Q454" s="515"/>
      <c r="R454" s="515"/>
      <c r="T454" s="514"/>
      <c r="U454" s="41"/>
      <c r="V454" s="41"/>
      <c r="W454" s="41"/>
      <c r="X454" s="515"/>
      <c r="Y454" s="515"/>
      <c r="Z454" s="515"/>
      <c r="AB454" s="514"/>
      <c r="AC454" s="461"/>
      <c r="AD454" s="461"/>
      <c r="AE454" s="466"/>
      <c r="AF454" s="466"/>
      <c r="AG454" s="466"/>
      <c r="AH454" s="466"/>
      <c r="AI454" s="292"/>
    </row>
    <row r="455" spans="1:35" s="2" customFormat="1">
      <c r="A455" s="507"/>
      <c r="D455" s="508"/>
      <c r="E455" s="509"/>
      <c r="F455" s="510"/>
      <c r="G455" s="511"/>
      <c r="H455" s="512"/>
      <c r="I455" s="513"/>
      <c r="L455" s="514"/>
      <c r="M455" s="515"/>
      <c r="N455" s="515"/>
      <c r="P455" s="514"/>
      <c r="Q455" s="515"/>
      <c r="R455" s="515"/>
      <c r="T455" s="514"/>
      <c r="U455" s="41"/>
      <c r="V455" s="41"/>
      <c r="W455" s="41"/>
      <c r="X455" s="515"/>
      <c r="Y455" s="515"/>
      <c r="Z455" s="515"/>
      <c r="AB455" s="514"/>
      <c r="AC455" s="461"/>
      <c r="AD455" s="461"/>
      <c r="AE455" s="466"/>
      <c r="AF455" s="466"/>
      <c r="AG455" s="466"/>
      <c r="AH455" s="466"/>
      <c r="AI455" s="292"/>
    </row>
    <row r="456" spans="1:35" s="2" customFormat="1">
      <c r="A456" s="507"/>
      <c r="D456" s="508"/>
      <c r="E456" s="509"/>
      <c r="F456" s="510"/>
      <c r="G456" s="511"/>
      <c r="H456" s="512"/>
      <c r="I456" s="513"/>
      <c r="L456" s="514"/>
      <c r="M456" s="515"/>
      <c r="N456" s="515"/>
      <c r="P456" s="514"/>
      <c r="Q456" s="515"/>
      <c r="R456" s="515"/>
      <c r="T456" s="514"/>
      <c r="U456" s="41"/>
      <c r="V456" s="41"/>
      <c r="W456" s="41"/>
      <c r="X456" s="515"/>
      <c r="Y456" s="515"/>
      <c r="Z456" s="515"/>
      <c r="AB456" s="514"/>
      <c r="AC456" s="461"/>
      <c r="AD456" s="461"/>
      <c r="AE456" s="466"/>
      <c r="AF456" s="466"/>
      <c r="AG456" s="466"/>
      <c r="AH456" s="466"/>
      <c r="AI456" s="292"/>
    </row>
    <row r="457" spans="1:35" s="2" customFormat="1">
      <c r="A457" s="507"/>
      <c r="D457" s="508"/>
      <c r="E457" s="509"/>
      <c r="F457" s="510"/>
      <c r="G457" s="511"/>
      <c r="H457" s="512"/>
      <c r="I457" s="513"/>
      <c r="L457" s="514"/>
      <c r="M457" s="515"/>
      <c r="N457" s="515"/>
      <c r="P457" s="514"/>
      <c r="Q457" s="515"/>
      <c r="R457" s="515"/>
      <c r="T457" s="514"/>
      <c r="U457" s="41"/>
      <c r="V457" s="41"/>
      <c r="W457" s="41"/>
      <c r="X457" s="515"/>
      <c r="Y457" s="515"/>
      <c r="Z457" s="515"/>
      <c r="AB457" s="514"/>
      <c r="AC457" s="461"/>
      <c r="AD457" s="461"/>
      <c r="AE457" s="466"/>
      <c r="AF457" s="466"/>
      <c r="AG457" s="466"/>
      <c r="AH457" s="466"/>
      <c r="AI457" s="292"/>
    </row>
    <row r="458" spans="1:35" s="2" customFormat="1">
      <c r="A458" s="507"/>
      <c r="D458" s="508"/>
      <c r="E458" s="509"/>
      <c r="F458" s="510"/>
      <c r="G458" s="511"/>
      <c r="H458" s="512"/>
      <c r="I458" s="513"/>
      <c r="L458" s="514"/>
      <c r="M458" s="515"/>
      <c r="N458" s="515"/>
      <c r="P458" s="514"/>
      <c r="Q458" s="515"/>
      <c r="R458" s="515"/>
      <c r="T458" s="514"/>
      <c r="U458" s="41"/>
      <c r="V458" s="41"/>
      <c r="W458" s="41"/>
      <c r="X458" s="515"/>
      <c r="Y458" s="515"/>
      <c r="Z458" s="515"/>
      <c r="AB458" s="514"/>
      <c r="AC458" s="461"/>
      <c r="AD458" s="461"/>
      <c r="AE458" s="466"/>
      <c r="AF458" s="466"/>
      <c r="AG458" s="466"/>
      <c r="AH458" s="466"/>
      <c r="AI458" s="292"/>
    </row>
    <row r="459" spans="1:35" s="2" customFormat="1">
      <c r="A459" s="507"/>
      <c r="D459" s="508"/>
      <c r="E459" s="509"/>
      <c r="F459" s="510"/>
      <c r="G459" s="511"/>
      <c r="H459" s="512"/>
      <c r="I459" s="513"/>
      <c r="L459" s="514"/>
      <c r="M459" s="515"/>
      <c r="N459" s="515"/>
      <c r="P459" s="514"/>
      <c r="Q459" s="515"/>
      <c r="R459" s="515"/>
      <c r="T459" s="514"/>
      <c r="U459" s="41"/>
      <c r="V459" s="41"/>
      <c r="W459" s="41"/>
      <c r="X459" s="515"/>
      <c r="Y459" s="515"/>
      <c r="Z459" s="515"/>
      <c r="AB459" s="514"/>
      <c r="AC459" s="461"/>
      <c r="AD459" s="461"/>
      <c r="AE459" s="466"/>
      <c r="AF459" s="466"/>
      <c r="AG459" s="466"/>
      <c r="AH459" s="466"/>
      <c r="AI459" s="292"/>
    </row>
    <row r="460" spans="1:35" s="2" customFormat="1">
      <c r="A460" s="507"/>
      <c r="D460" s="508"/>
      <c r="E460" s="509"/>
      <c r="F460" s="510"/>
      <c r="G460" s="511"/>
      <c r="H460" s="512"/>
      <c r="I460" s="513"/>
      <c r="L460" s="514"/>
      <c r="M460" s="515"/>
      <c r="N460" s="515"/>
      <c r="P460" s="514"/>
      <c r="Q460" s="515"/>
      <c r="R460" s="515"/>
      <c r="T460" s="514"/>
      <c r="U460" s="41"/>
      <c r="V460" s="41"/>
      <c r="W460" s="41"/>
      <c r="X460" s="515"/>
      <c r="Y460" s="515"/>
      <c r="Z460" s="515"/>
      <c r="AB460" s="514"/>
      <c r="AC460" s="461"/>
      <c r="AD460" s="461"/>
      <c r="AE460" s="466"/>
      <c r="AF460" s="466"/>
      <c r="AG460" s="466"/>
      <c r="AH460" s="466"/>
      <c r="AI460" s="292"/>
    </row>
    <row r="461" spans="1:35" s="2" customFormat="1">
      <c r="A461" s="507"/>
      <c r="D461" s="508"/>
      <c r="E461" s="509"/>
      <c r="F461" s="510"/>
      <c r="G461" s="511"/>
      <c r="H461" s="512"/>
      <c r="I461" s="513"/>
      <c r="L461" s="514"/>
      <c r="M461" s="515"/>
      <c r="N461" s="515"/>
      <c r="P461" s="514"/>
      <c r="Q461" s="515"/>
      <c r="R461" s="515"/>
      <c r="T461" s="514"/>
      <c r="U461" s="41"/>
      <c r="V461" s="41"/>
      <c r="W461" s="41"/>
      <c r="X461" s="515"/>
      <c r="Y461" s="515"/>
      <c r="Z461" s="515"/>
      <c r="AB461" s="514"/>
      <c r="AC461" s="461"/>
      <c r="AD461" s="461"/>
      <c r="AE461" s="466"/>
      <c r="AF461" s="466"/>
      <c r="AG461" s="466"/>
      <c r="AH461" s="466"/>
      <c r="AI461" s="292"/>
    </row>
    <row r="462" spans="1:35" s="2" customFormat="1">
      <c r="A462" s="507"/>
      <c r="D462" s="508"/>
      <c r="E462" s="509"/>
      <c r="F462" s="510"/>
      <c r="G462" s="511"/>
      <c r="H462" s="512"/>
      <c r="I462" s="513"/>
      <c r="L462" s="514"/>
      <c r="M462" s="515"/>
      <c r="N462" s="515"/>
      <c r="P462" s="514"/>
      <c r="Q462" s="515"/>
      <c r="R462" s="515"/>
      <c r="T462" s="514"/>
      <c r="U462" s="41"/>
      <c r="V462" s="41"/>
      <c r="W462" s="41"/>
      <c r="X462" s="515"/>
      <c r="Y462" s="515"/>
      <c r="Z462" s="515"/>
      <c r="AB462" s="514"/>
      <c r="AC462" s="461"/>
      <c r="AD462" s="461"/>
      <c r="AE462" s="466"/>
      <c r="AF462" s="466"/>
      <c r="AG462" s="466"/>
      <c r="AH462" s="466"/>
      <c r="AI462" s="292"/>
    </row>
    <row r="463" spans="1:35" s="2" customFormat="1">
      <c r="A463" s="507"/>
      <c r="D463" s="508"/>
      <c r="E463" s="509"/>
      <c r="F463" s="510"/>
      <c r="G463" s="511"/>
      <c r="H463" s="512"/>
      <c r="I463" s="513"/>
      <c r="L463" s="514"/>
      <c r="M463" s="515"/>
      <c r="N463" s="515"/>
      <c r="P463" s="514"/>
      <c r="Q463" s="515"/>
      <c r="R463" s="515"/>
      <c r="T463" s="514"/>
      <c r="U463" s="41"/>
      <c r="V463" s="41"/>
      <c r="W463" s="41"/>
      <c r="X463" s="515"/>
      <c r="Y463" s="515"/>
      <c r="Z463" s="515"/>
      <c r="AB463" s="514"/>
      <c r="AC463" s="461"/>
      <c r="AD463" s="461"/>
      <c r="AE463" s="466"/>
      <c r="AF463" s="466"/>
      <c r="AG463" s="466"/>
      <c r="AH463" s="466"/>
      <c r="AI463" s="292"/>
    </row>
    <row r="464" spans="1:35" s="2" customFormat="1">
      <c r="A464" s="507"/>
      <c r="D464" s="508"/>
      <c r="E464" s="509"/>
      <c r="F464" s="510"/>
      <c r="G464" s="511"/>
      <c r="H464" s="512"/>
      <c r="I464" s="513"/>
      <c r="L464" s="514"/>
      <c r="M464" s="515"/>
      <c r="N464" s="515"/>
      <c r="P464" s="514"/>
      <c r="Q464" s="515"/>
      <c r="R464" s="515"/>
      <c r="T464" s="514"/>
      <c r="U464" s="41"/>
      <c r="V464" s="41"/>
      <c r="W464" s="41"/>
      <c r="X464" s="515"/>
      <c r="Y464" s="515"/>
      <c r="Z464" s="515"/>
      <c r="AB464" s="514"/>
      <c r="AC464" s="461"/>
      <c r="AD464" s="461"/>
      <c r="AE464" s="466"/>
      <c r="AF464" s="466"/>
      <c r="AG464" s="466"/>
      <c r="AH464" s="466"/>
      <c r="AI464" s="292"/>
    </row>
    <row r="465" spans="1:35" s="2" customFormat="1">
      <c r="A465" s="507"/>
      <c r="D465" s="508"/>
      <c r="E465" s="509"/>
      <c r="F465" s="510"/>
      <c r="G465" s="511"/>
      <c r="H465" s="512"/>
      <c r="I465" s="513"/>
      <c r="L465" s="514"/>
      <c r="M465" s="515"/>
      <c r="N465" s="515"/>
      <c r="P465" s="514"/>
      <c r="Q465" s="515"/>
      <c r="R465" s="515"/>
      <c r="T465" s="514"/>
      <c r="U465" s="41"/>
      <c r="V465" s="41"/>
      <c r="W465" s="41"/>
      <c r="X465" s="515"/>
      <c r="Y465" s="515"/>
      <c r="Z465" s="515"/>
      <c r="AB465" s="514"/>
      <c r="AC465" s="461"/>
      <c r="AD465" s="461"/>
      <c r="AE465" s="466"/>
      <c r="AF465" s="466"/>
      <c r="AG465" s="466"/>
      <c r="AH465" s="466"/>
      <c r="AI465" s="292"/>
    </row>
    <row r="466" spans="1:35" s="2" customFormat="1">
      <c r="A466" s="507"/>
      <c r="D466" s="508"/>
      <c r="E466" s="509"/>
      <c r="F466" s="510"/>
      <c r="G466" s="511"/>
      <c r="H466" s="512"/>
      <c r="I466" s="513"/>
      <c r="L466" s="514"/>
      <c r="M466" s="515"/>
      <c r="N466" s="515"/>
      <c r="P466" s="514"/>
      <c r="Q466" s="515"/>
      <c r="R466" s="515"/>
      <c r="T466" s="514"/>
      <c r="U466" s="41"/>
      <c r="V466" s="41"/>
      <c r="W466" s="41"/>
      <c r="X466" s="515"/>
      <c r="Y466" s="515"/>
      <c r="Z466" s="515"/>
      <c r="AB466" s="514"/>
      <c r="AC466" s="461"/>
      <c r="AD466" s="461"/>
      <c r="AE466" s="466"/>
      <c r="AF466" s="466"/>
      <c r="AG466" s="466"/>
      <c r="AH466" s="466"/>
      <c r="AI466" s="292"/>
    </row>
    <row r="467" spans="1:35" s="2" customFormat="1">
      <c r="A467" s="507"/>
      <c r="D467" s="508"/>
      <c r="E467" s="509"/>
      <c r="F467" s="510"/>
      <c r="G467" s="511"/>
      <c r="H467" s="512"/>
      <c r="I467" s="513"/>
      <c r="L467" s="514"/>
      <c r="M467" s="515"/>
      <c r="N467" s="515"/>
      <c r="P467" s="514"/>
      <c r="Q467" s="515"/>
      <c r="R467" s="515"/>
      <c r="T467" s="514"/>
      <c r="U467" s="41"/>
      <c r="V467" s="41"/>
      <c r="W467" s="41"/>
      <c r="X467" s="515"/>
      <c r="Y467" s="515"/>
      <c r="Z467" s="515"/>
      <c r="AB467" s="514"/>
      <c r="AC467" s="461"/>
      <c r="AD467" s="461"/>
      <c r="AE467" s="466"/>
      <c r="AF467" s="466"/>
      <c r="AG467" s="466"/>
      <c r="AH467" s="466"/>
      <c r="AI467" s="292"/>
    </row>
    <row r="468" spans="1:35" s="2" customFormat="1">
      <c r="A468" s="507"/>
      <c r="D468" s="508"/>
      <c r="E468" s="509"/>
      <c r="F468" s="510"/>
      <c r="G468" s="511"/>
      <c r="H468" s="512"/>
      <c r="I468" s="513"/>
      <c r="L468" s="514"/>
      <c r="M468" s="515"/>
      <c r="N468" s="515"/>
      <c r="P468" s="514"/>
      <c r="Q468" s="515"/>
      <c r="R468" s="515"/>
      <c r="T468" s="514"/>
      <c r="U468" s="41"/>
      <c r="V468" s="41"/>
      <c r="W468" s="41"/>
      <c r="X468" s="515"/>
      <c r="Y468" s="515"/>
      <c r="Z468" s="515"/>
      <c r="AB468" s="514"/>
      <c r="AC468" s="461"/>
      <c r="AD468" s="461"/>
      <c r="AE468" s="466"/>
      <c r="AF468" s="466"/>
      <c r="AG468" s="466"/>
      <c r="AH468" s="466"/>
      <c r="AI468" s="292"/>
    </row>
    <row r="469" spans="1:35" s="2" customFormat="1">
      <c r="A469" s="507"/>
      <c r="D469" s="508"/>
      <c r="E469" s="509"/>
      <c r="F469" s="510"/>
      <c r="G469" s="511"/>
      <c r="H469" s="512"/>
      <c r="I469" s="513"/>
      <c r="L469" s="514"/>
      <c r="M469" s="515"/>
      <c r="N469" s="515"/>
      <c r="P469" s="514"/>
      <c r="Q469" s="515"/>
      <c r="R469" s="515"/>
      <c r="T469" s="514"/>
      <c r="U469" s="41"/>
      <c r="V469" s="41"/>
      <c r="W469" s="41"/>
      <c r="X469" s="515"/>
      <c r="Y469" s="515"/>
      <c r="Z469" s="515"/>
      <c r="AB469" s="514"/>
      <c r="AC469" s="461"/>
      <c r="AD469" s="461"/>
      <c r="AE469" s="466"/>
      <c r="AF469" s="466"/>
      <c r="AG469" s="466"/>
      <c r="AH469" s="466"/>
      <c r="AI469" s="292"/>
    </row>
    <row r="470" spans="1:35" s="2" customFormat="1">
      <c r="A470" s="507"/>
      <c r="D470" s="508"/>
      <c r="E470" s="509"/>
      <c r="F470" s="510"/>
      <c r="G470" s="511"/>
      <c r="H470" s="512"/>
      <c r="I470" s="513"/>
      <c r="L470" s="514"/>
      <c r="M470" s="515"/>
      <c r="N470" s="515"/>
      <c r="P470" s="514"/>
      <c r="Q470" s="515"/>
      <c r="R470" s="515"/>
      <c r="T470" s="514"/>
      <c r="U470" s="41"/>
      <c r="V470" s="41"/>
      <c r="W470" s="41"/>
      <c r="X470" s="515"/>
      <c r="Y470" s="515"/>
      <c r="Z470" s="515"/>
      <c r="AB470" s="514"/>
      <c r="AC470" s="461"/>
      <c r="AD470" s="461"/>
      <c r="AE470" s="466"/>
      <c r="AF470" s="466"/>
      <c r="AG470" s="466"/>
      <c r="AH470" s="466"/>
      <c r="AI470" s="292"/>
    </row>
    <row r="471" spans="1:35" s="2" customFormat="1">
      <c r="A471" s="507"/>
      <c r="D471" s="508"/>
      <c r="E471" s="509"/>
      <c r="F471" s="510"/>
      <c r="G471" s="511"/>
      <c r="H471" s="512"/>
      <c r="I471" s="513"/>
      <c r="L471" s="514"/>
      <c r="M471" s="515"/>
      <c r="N471" s="515"/>
      <c r="P471" s="514"/>
      <c r="Q471" s="515"/>
      <c r="R471" s="515"/>
      <c r="T471" s="514"/>
      <c r="U471" s="41"/>
      <c r="V471" s="41"/>
      <c r="W471" s="41"/>
      <c r="X471" s="515"/>
      <c r="Y471" s="515"/>
      <c r="Z471" s="515"/>
      <c r="AB471" s="514"/>
      <c r="AC471" s="461"/>
      <c r="AD471" s="461"/>
      <c r="AE471" s="466"/>
      <c r="AF471" s="466"/>
      <c r="AG471" s="466"/>
      <c r="AH471" s="466"/>
      <c r="AI471" s="292"/>
    </row>
    <row r="472" spans="1:35" s="2" customFormat="1">
      <c r="A472" s="507"/>
      <c r="D472" s="508"/>
      <c r="E472" s="509"/>
      <c r="F472" s="510"/>
      <c r="G472" s="511"/>
      <c r="H472" s="512"/>
      <c r="I472" s="513"/>
      <c r="L472" s="514"/>
      <c r="M472" s="515"/>
      <c r="N472" s="515"/>
      <c r="P472" s="514"/>
      <c r="Q472" s="515"/>
      <c r="R472" s="515"/>
      <c r="T472" s="514"/>
      <c r="U472" s="41"/>
      <c r="V472" s="41"/>
      <c r="W472" s="41"/>
      <c r="X472" s="515"/>
      <c r="Y472" s="515"/>
      <c r="Z472" s="515"/>
      <c r="AB472" s="514"/>
      <c r="AC472" s="461"/>
      <c r="AD472" s="461"/>
      <c r="AE472" s="466"/>
      <c r="AF472" s="466"/>
      <c r="AG472" s="466"/>
      <c r="AH472" s="466"/>
      <c r="AI472" s="292"/>
    </row>
    <row r="473" spans="1:35" s="2" customFormat="1">
      <c r="A473" s="507"/>
      <c r="D473" s="508"/>
      <c r="E473" s="509"/>
      <c r="F473" s="510"/>
      <c r="G473" s="511"/>
      <c r="H473" s="512"/>
      <c r="I473" s="513"/>
      <c r="L473" s="514"/>
      <c r="M473" s="515"/>
      <c r="N473" s="515"/>
      <c r="P473" s="514"/>
      <c r="Q473" s="515"/>
      <c r="R473" s="515"/>
      <c r="T473" s="514"/>
      <c r="U473" s="41"/>
      <c r="V473" s="41"/>
      <c r="W473" s="41"/>
      <c r="X473" s="515"/>
      <c r="Y473" s="515"/>
      <c r="Z473" s="515"/>
      <c r="AB473" s="514"/>
      <c r="AC473" s="461"/>
      <c r="AD473" s="461"/>
      <c r="AE473" s="466"/>
      <c r="AF473" s="466"/>
      <c r="AG473" s="466"/>
      <c r="AH473" s="466"/>
      <c r="AI473" s="292"/>
    </row>
    <row r="474" spans="1:35" s="2" customFormat="1">
      <c r="A474" s="507"/>
      <c r="D474" s="508"/>
      <c r="E474" s="509"/>
      <c r="F474" s="510"/>
      <c r="G474" s="511"/>
      <c r="H474" s="512"/>
      <c r="I474" s="513"/>
      <c r="L474" s="514"/>
      <c r="M474" s="515"/>
      <c r="N474" s="515"/>
      <c r="P474" s="514"/>
      <c r="Q474" s="515"/>
      <c r="R474" s="515"/>
      <c r="T474" s="514"/>
      <c r="U474" s="41"/>
      <c r="V474" s="41"/>
      <c r="W474" s="41"/>
      <c r="X474" s="515"/>
      <c r="Y474" s="515"/>
      <c r="Z474" s="515"/>
      <c r="AB474" s="514"/>
      <c r="AC474" s="461"/>
      <c r="AD474" s="461"/>
      <c r="AE474" s="466"/>
      <c r="AF474" s="466"/>
      <c r="AG474" s="466"/>
      <c r="AH474" s="466"/>
      <c r="AI474" s="292"/>
    </row>
    <row r="475" spans="1:35" s="2" customFormat="1">
      <c r="A475" s="507"/>
      <c r="D475" s="508"/>
      <c r="E475" s="509"/>
      <c r="F475" s="510"/>
      <c r="G475" s="511"/>
      <c r="H475" s="512"/>
      <c r="I475" s="513"/>
      <c r="L475" s="514"/>
      <c r="M475" s="515"/>
      <c r="N475" s="515"/>
      <c r="P475" s="514"/>
      <c r="Q475" s="515"/>
      <c r="R475" s="515"/>
      <c r="T475" s="514"/>
      <c r="U475" s="41"/>
      <c r="V475" s="41"/>
      <c r="W475" s="41"/>
      <c r="X475" s="515"/>
      <c r="Y475" s="515"/>
      <c r="Z475" s="515"/>
      <c r="AB475" s="514"/>
      <c r="AC475" s="461"/>
      <c r="AD475" s="461"/>
      <c r="AE475" s="466"/>
      <c r="AF475" s="466"/>
      <c r="AG475" s="466"/>
      <c r="AH475" s="466"/>
      <c r="AI475" s="292"/>
    </row>
    <row r="476" spans="1:35" s="2" customFormat="1">
      <c r="A476" s="507"/>
      <c r="D476" s="508"/>
      <c r="E476" s="509"/>
      <c r="F476" s="510"/>
      <c r="G476" s="511"/>
      <c r="H476" s="512"/>
      <c r="I476" s="513"/>
      <c r="L476" s="514"/>
      <c r="M476" s="515"/>
      <c r="N476" s="515"/>
      <c r="P476" s="514"/>
      <c r="Q476" s="515"/>
      <c r="R476" s="515"/>
      <c r="T476" s="514"/>
      <c r="U476" s="41"/>
      <c r="V476" s="41"/>
      <c r="W476" s="41"/>
      <c r="X476" s="515"/>
      <c r="Y476" s="515"/>
      <c r="Z476" s="515"/>
      <c r="AB476" s="514"/>
      <c r="AC476" s="461"/>
      <c r="AD476" s="461"/>
      <c r="AE476" s="466"/>
      <c r="AF476" s="466"/>
      <c r="AG476" s="466"/>
      <c r="AH476" s="466"/>
      <c r="AI476" s="292"/>
    </row>
    <row r="477" spans="1:35" s="2" customFormat="1">
      <c r="A477" s="507"/>
      <c r="D477" s="508"/>
      <c r="E477" s="509"/>
      <c r="F477" s="510"/>
      <c r="G477" s="511"/>
      <c r="H477" s="512"/>
      <c r="I477" s="513"/>
      <c r="L477" s="514"/>
      <c r="M477" s="515"/>
      <c r="N477" s="515"/>
      <c r="P477" s="514"/>
      <c r="Q477" s="515"/>
      <c r="R477" s="515"/>
      <c r="T477" s="514"/>
      <c r="U477" s="41"/>
      <c r="V477" s="41"/>
      <c r="W477" s="41"/>
      <c r="X477" s="515"/>
      <c r="Y477" s="515"/>
      <c r="Z477" s="515"/>
      <c r="AB477" s="514"/>
      <c r="AC477" s="461"/>
      <c r="AD477" s="461"/>
      <c r="AE477" s="466"/>
      <c r="AF477" s="466"/>
      <c r="AG477" s="466"/>
      <c r="AH477" s="466"/>
      <c r="AI477" s="292"/>
    </row>
    <row r="478" spans="1:35" s="2" customFormat="1">
      <c r="A478" s="507"/>
      <c r="D478" s="508"/>
      <c r="E478" s="509"/>
      <c r="F478" s="510"/>
      <c r="G478" s="511"/>
      <c r="H478" s="512"/>
      <c r="I478" s="513"/>
      <c r="L478" s="514"/>
      <c r="M478" s="515"/>
      <c r="N478" s="515"/>
      <c r="P478" s="514"/>
      <c r="Q478" s="515"/>
      <c r="R478" s="515"/>
      <c r="T478" s="514"/>
      <c r="U478" s="41"/>
      <c r="V478" s="41"/>
      <c r="W478" s="41"/>
      <c r="X478" s="515"/>
      <c r="Y478" s="515"/>
      <c r="Z478" s="515"/>
      <c r="AB478" s="514"/>
      <c r="AC478" s="461"/>
      <c r="AD478" s="461"/>
      <c r="AE478" s="466"/>
      <c r="AF478" s="466"/>
      <c r="AG478" s="466"/>
      <c r="AH478" s="466"/>
      <c r="AI478" s="292"/>
    </row>
    <row r="479" spans="1:35" s="2" customFormat="1">
      <c r="A479" s="507"/>
      <c r="D479" s="508"/>
      <c r="E479" s="509"/>
      <c r="F479" s="510"/>
      <c r="G479" s="511"/>
      <c r="H479" s="512"/>
      <c r="I479" s="513"/>
      <c r="L479" s="514"/>
      <c r="M479" s="515"/>
      <c r="N479" s="515"/>
      <c r="P479" s="514"/>
      <c r="Q479" s="515"/>
      <c r="R479" s="515"/>
      <c r="T479" s="514"/>
      <c r="U479" s="41"/>
      <c r="V479" s="41"/>
      <c r="W479" s="41"/>
      <c r="X479" s="515"/>
      <c r="Y479" s="515"/>
      <c r="Z479" s="515"/>
      <c r="AB479" s="514"/>
      <c r="AC479" s="461"/>
      <c r="AD479" s="461"/>
      <c r="AE479" s="466"/>
      <c r="AF479" s="466"/>
      <c r="AG479" s="466"/>
      <c r="AH479" s="466"/>
      <c r="AI479" s="292"/>
    </row>
    <row r="480" spans="1:35" s="2" customFormat="1">
      <c r="A480" s="507"/>
      <c r="D480" s="508"/>
      <c r="E480" s="509"/>
      <c r="F480" s="510"/>
      <c r="G480" s="511"/>
      <c r="H480" s="512"/>
      <c r="I480" s="513"/>
      <c r="L480" s="514"/>
      <c r="M480" s="515"/>
      <c r="N480" s="515"/>
      <c r="P480" s="514"/>
      <c r="Q480" s="515"/>
      <c r="R480" s="515"/>
      <c r="T480" s="514"/>
      <c r="U480" s="41"/>
      <c r="V480" s="41"/>
      <c r="W480" s="41"/>
      <c r="X480" s="515"/>
      <c r="Y480" s="515"/>
      <c r="Z480" s="515"/>
      <c r="AB480" s="514"/>
      <c r="AC480" s="461"/>
      <c r="AD480" s="461"/>
      <c r="AE480" s="466"/>
      <c r="AF480" s="466"/>
      <c r="AG480" s="466"/>
      <c r="AH480" s="466"/>
      <c r="AI480" s="292"/>
    </row>
    <row r="481" spans="1:35" s="2" customFormat="1">
      <c r="A481" s="507"/>
      <c r="D481" s="508"/>
      <c r="E481" s="509"/>
      <c r="F481" s="510"/>
      <c r="G481" s="511"/>
      <c r="H481" s="512"/>
      <c r="I481" s="513"/>
      <c r="L481" s="514"/>
      <c r="M481" s="515"/>
      <c r="N481" s="515"/>
      <c r="P481" s="514"/>
      <c r="Q481" s="515"/>
      <c r="R481" s="515"/>
      <c r="T481" s="514"/>
      <c r="U481" s="41"/>
      <c r="V481" s="41"/>
      <c r="W481" s="41"/>
      <c r="X481" s="515"/>
      <c r="Y481" s="515"/>
      <c r="Z481" s="515"/>
      <c r="AB481" s="514"/>
      <c r="AC481" s="461"/>
      <c r="AD481" s="461"/>
      <c r="AE481" s="466"/>
      <c r="AF481" s="466"/>
      <c r="AG481" s="466"/>
      <c r="AH481" s="466"/>
      <c r="AI481" s="292"/>
    </row>
    <row r="482" spans="1:35" s="2" customFormat="1">
      <c r="A482" s="507"/>
      <c r="D482" s="508"/>
      <c r="E482" s="509"/>
      <c r="F482" s="510"/>
      <c r="G482" s="511"/>
      <c r="H482" s="512"/>
      <c r="I482" s="513"/>
      <c r="L482" s="514"/>
      <c r="M482" s="515"/>
      <c r="N482" s="515"/>
      <c r="P482" s="514"/>
      <c r="Q482" s="515"/>
      <c r="R482" s="515"/>
      <c r="T482" s="514"/>
      <c r="U482" s="41"/>
      <c r="V482" s="41"/>
      <c r="W482" s="41"/>
      <c r="X482" s="515"/>
      <c r="Y482" s="515"/>
      <c r="Z482" s="515"/>
      <c r="AB482" s="514"/>
      <c r="AC482" s="461"/>
      <c r="AD482" s="461"/>
      <c r="AE482" s="466"/>
      <c r="AF482" s="466"/>
      <c r="AG482" s="466"/>
      <c r="AH482" s="466"/>
      <c r="AI482" s="292"/>
    </row>
    <row r="483" spans="1:35" s="2" customFormat="1">
      <c r="A483" s="507"/>
      <c r="D483" s="508"/>
      <c r="E483" s="509"/>
      <c r="F483" s="510"/>
      <c r="G483" s="511"/>
      <c r="H483" s="512"/>
      <c r="I483" s="513"/>
      <c r="L483" s="514"/>
      <c r="M483" s="515"/>
      <c r="N483" s="515"/>
      <c r="P483" s="514"/>
      <c r="Q483" s="515"/>
      <c r="R483" s="515"/>
      <c r="T483" s="514"/>
      <c r="U483" s="41"/>
      <c r="V483" s="41"/>
      <c r="W483" s="41"/>
      <c r="X483" s="515"/>
      <c r="Y483" s="515"/>
      <c r="Z483" s="515"/>
      <c r="AB483" s="514"/>
      <c r="AC483" s="461"/>
      <c r="AD483" s="461"/>
      <c r="AE483" s="466"/>
      <c r="AF483" s="466"/>
      <c r="AG483" s="466"/>
      <c r="AH483" s="466"/>
      <c r="AI483" s="292"/>
    </row>
    <row r="484" spans="1:35" s="2" customFormat="1">
      <c r="A484" s="507"/>
      <c r="D484" s="508"/>
      <c r="E484" s="509"/>
      <c r="F484" s="510"/>
      <c r="G484" s="511"/>
      <c r="H484" s="512"/>
      <c r="I484" s="513"/>
      <c r="L484" s="514"/>
      <c r="M484" s="515"/>
      <c r="N484" s="515"/>
      <c r="P484" s="514"/>
      <c r="Q484" s="515"/>
      <c r="R484" s="515"/>
      <c r="T484" s="514"/>
      <c r="U484" s="41"/>
      <c r="V484" s="41"/>
      <c r="W484" s="41"/>
      <c r="X484" s="515"/>
      <c r="Y484" s="515"/>
      <c r="Z484" s="515"/>
      <c r="AB484" s="514"/>
      <c r="AC484" s="461"/>
      <c r="AD484" s="461"/>
      <c r="AE484" s="466"/>
      <c r="AF484" s="466"/>
      <c r="AG484" s="466"/>
      <c r="AH484" s="466"/>
      <c r="AI484" s="292"/>
    </row>
    <row r="485" spans="1:35" s="2" customFormat="1">
      <c r="A485" s="507"/>
      <c r="D485" s="508"/>
      <c r="E485" s="509"/>
      <c r="F485" s="510"/>
      <c r="G485" s="511"/>
      <c r="H485" s="512"/>
      <c r="I485" s="513"/>
      <c r="L485" s="514"/>
      <c r="M485" s="515"/>
      <c r="N485" s="515"/>
      <c r="P485" s="514"/>
      <c r="Q485" s="515"/>
      <c r="R485" s="515"/>
      <c r="T485" s="514"/>
      <c r="U485" s="41"/>
      <c r="V485" s="41"/>
      <c r="W485" s="41"/>
      <c r="X485" s="515"/>
      <c r="Y485" s="515"/>
      <c r="Z485" s="515"/>
      <c r="AB485" s="514"/>
      <c r="AC485" s="461"/>
      <c r="AD485" s="461"/>
      <c r="AE485" s="466"/>
      <c r="AF485" s="466"/>
      <c r="AG485" s="466"/>
      <c r="AH485" s="466"/>
      <c r="AI485" s="292"/>
    </row>
    <row r="486" spans="1:35" s="2" customFormat="1">
      <c r="A486" s="507"/>
      <c r="D486" s="508"/>
      <c r="E486" s="509"/>
      <c r="F486" s="510"/>
      <c r="G486" s="511"/>
      <c r="H486" s="512"/>
      <c r="I486" s="513"/>
      <c r="L486" s="514"/>
      <c r="M486" s="515"/>
      <c r="N486" s="515"/>
      <c r="P486" s="514"/>
      <c r="Q486" s="515"/>
      <c r="R486" s="515"/>
      <c r="T486" s="514"/>
      <c r="U486" s="41"/>
      <c r="V486" s="41"/>
      <c r="W486" s="41"/>
      <c r="X486" s="515"/>
      <c r="Y486" s="515"/>
      <c r="Z486" s="515"/>
      <c r="AB486" s="514"/>
      <c r="AC486" s="461"/>
      <c r="AD486" s="461"/>
      <c r="AE486" s="466"/>
      <c r="AF486" s="466"/>
      <c r="AG486" s="466"/>
      <c r="AH486" s="466"/>
      <c r="AI486" s="292"/>
    </row>
    <row r="487" spans="1:35" s="2" customFormat="1">
      <c r="A487" s="507"/>
      <c r="D487" s="508"/>
      <c r="E487" s="509"/>
      <c r="F487" s="510"/>
      <c r="G487" s="511"/>
      <c r="H487" s="512"/>
      <c r="I487" s="513"/>
      <c r="L487" s="514"/>
      <c r="M487" s="515"/>
      <c r="N487" s="515"/>
      <c r="P487" s="514"/>
      <c r="Q487" s="515"/>
      <c r="R487" s="515"/>
      <c r="T487" s="514"/>
      <c r="U487" s="41"/>
      <c r="V487" s="41"/>
      <c r="W487" s="41"/>
      <c r="X487" s="515"/>
      <c r="Y487" s="515"/>
      <c r="Z487" s="515"/>
      <c r="AB487" s="514"/>
      <c r="AC487" s="461"/>
      <c r="AD487" s="461"/>
      <c r="AE487" s="466"/>
      <c r="AF487" s="466"/>
      <c r="AG487" s="466"/>
      <c r="AH487" s="466"/>
      <c r="AI487" s="292"/>
    </row>
    <row r="488" spans="1:35" s="2" customFormat="1">
      <c r="A488" s="507"/>
      <c r="D488" s="508"/>
      <c r="E488" s="509"/>
      <c r="F488" s="510"/>
      <c r="G488" s="511"/>
      <c r="H488" s="512"/>
      <c r="I488" s="513"/>
      <c r="L488" s="514"/>
      <c r="M488" s="515"/>
      <c r="N488" s="515"/>
      <c r="P488" s="514"/>
      <c r="Q488" s="515"/>
      <c r="R488" s="515"/>
      <c r="T488" s="514"/>
      <c r="U488" s="41"/>
      <c r="V488" s="41"/>
      <c r="W488" s="41"/>
      <c r="X488" s="515"/>
      <c r="Y488" s="515"/>
      <c r="Z488" s="515"/>
      <c r="AB488" s="514"/>
      <c r="AC488" s="461"/>
      <c r="AD488" s="461"/>
      <c r="AE488" s="466"/>
      <c r="AF488" s="466"/>
      <c r="AG488" s="466"/>
      <c r="AH488" s="466"/>
      <c r="AI488" s="292"/>
    </row>
    <row r="489" spans="1:35" s="2" customFormat="1">
      <c r="A489" s="507"/>
      <c r="D489" s="508"/>
      <c r="E489" s="509"/>
      <c r="F489" s="510"/>
      <c r="G489" s="511"/>
      <c r="H489" s="512"/>
      <c r="I489" s="513"/>
      <c r="L489" s="514"/>
      <c r="M489" s="515"/>
      <c r="N489" s="515"/>
      <c r="P489" s="514"/>
      <c r="Q489" s="515"/>
      <c r="R489" s="515"/>
      <c r="T489" s="514"/>
      <c r="U489" s="41"/>
      <c r="V489" s="41"/>
      <c r="W489" s="41"/>
      <c r="X489" s="515"/>
      <c r="Y489" s="515"/>
      <c r="Z489" s="515"/>
      <c r="AB489" s="514"/>
      <c r="AC489" s="461"/>
      <c r="AD489" s="461"/>
      <c r="AE489" s="466"/>
      <c r="AF489" s="466"/>
      <c r="AG489" s="466"/>
      <c r="AH489" s="466"/>
      <c r="AI489" s="292"/>
    </row>
    <row r="490" spans="1:35" s="2" customFormat="1">
      <c r="A490" s="507"/>
      <c r="D490" s="508"/>
      <c r="E490" s="509"/>
      <c r="F490" s="510"/>
      <c r="G490" s="511"/>
      <c r="H490" s="512"/>
      <c r="I490" s="513"/>
      <c r="L490" s="514"/>
      <c r="M490" s="515"/>
      <c r="N490" s="515"/>
      <c r="P490" s="514"/>
      <c r="Q490" s="515"/>
      <c r="R490" s="515"/>
      <c r="T490" s="514"/>
      <c r="U490" s="41"/>
      <c r="V490" s="41"/>
      <c r="W490" s="41"/>
      <c r="X490" s="515"/>
      <c r="Y490" s="515"/>
      <c r="Z490" s="515"/>
      <c r="AB490" s="514"/>
      <c r="AC490" s="461"/>
      <c r="AD490" s="461"/>
      <c r="AE490" s="466"/>
      <c r="AF490" s="466"/>
      <c r="AG490" s="466"/>
      <c r="AH490" s="466"/>
      <c r="AI490" s="292"/>
    </row>
    <row r="491" spans="1:35" s="2" customFormat="1">
      <c r="A491" s="507"/>
      <c r="D491" s="508"/>
      <c r="E491" s="509"/>
      <c r="F491" s="510"/>
      <c r="G491" s="511"/>
      <c r="H491" s="512"/>
      <c r="I491" s="513"/>
      <c r="L491" s="514"/>
      <c r="M491" s="515"/>
      <c r="N491" s="515"/>
      <c r="P491" s="514"/>
      <c r="Q491" s="515"/>
      <c r="R491" s="515"/>
      <c r="T491" s="514"/>
      <c r="U491" s="41"/>
      <c r="V491" s="41"/>
      <c r="W491" s="41"/>
      <c r="X491" s="515"/>
      <c r="Y491" s="515"/>
      <c r="Z491" s="515"/>
      <c r="AB491" s="514"/>
      <c r="AC491" s="461"/>
      <c r="AD491" s="461"/>
      <c r="AE491" s="466"/>
      <c r="AF491" s="466"/>
      <c r="AG491" s="466"/>
      <c r="AH491" s="466"/>
      <c r="AI491" s="292"/>
    </row>
    <row r="492" spans="1:35" s="2" customFormat="1">
      <c r="A492" s="507"/>
      <c r="D492" s="508"/>
      <c r="E492" s="509"/>
      <c r="F492" s="510"/>
      <c r="G492" s="511"/>
      <c r="H492" s="512"/>
      <c r="I492" s="513"/>
      <c r="L492" s="514"/>
      <c r="M492" s="515"/>
      <c r="N492" s="515"/>
      <c r="P492" s="514"/>
      <c r="Q492" s="515"/>
      <c r="R492" s="515"/>
      <c r="T492" s="514"/>
      <c r="U492" s="41"/>
      <c r="V492" s="41"/>
      <c r="W492" s="41"/>
      <c r="X492" s="515"/>
      <c r="Y492" s="515"/>
      <c r="Z492" s="515"/>
      <c r="AB492" s="514"/>
      <c r="AC492" s="461"/>
      <c r="AD492" s="461"/>
      <c r="AE492" s="466"/>
      <c r="AF492" s="466"/>
      <c r="AG492" s="466"/>
      <c r="AH492" s="466"/>
      <c r="AI492" s="292"/>
    </row>
    <row r="493" spans="1:35" s="2" customFormat="1">
      <c r="A493" s="507"/>
      <c r="D493" s="508"/>
      <c r="E493" s="509"/>
      <c r="F493" s="510"/>
      <c r="G493" s="511"/>
      <c r="H493" s="512"/>
      <c r="I493" s="513"/>
      <c r="L493" s="514"/>
      <c r="M493" s="515"/>
      <c r="N493" s="515"/>
      <c r="P493" s="514"/>
      <c r="Q493" s="515"/>
      <c r="R493" s="515"/>
      <c r="T493" s="514"/>
      <c r="U493" s="41"/>
      <c r="V493" s="41"/>
      <c r="W493" s="41"/>
      <c r="X493" s="515"/>
      <c r="Y493" s="515"/>
      <c r="Z493" s="515"/>
      <c r="AB493" s="514"/>
      <c r="AC493" s="461"/>
      <c r="AD493" s="461"/>
      <c r="AE493" s="466"/>
      <c r="AF493" s="466"/>
      <c r="AG493" s="466"/>
      <c r="AH493" s="466"/>
      <c r="AI493" s="292"/>
    </row>
    <row r="494" spans="1:35" s="2" customFormat="1">
      <c r="A494" s="507"/>
      <c r="D494" s="508"/>
      <c r="E494" s="509"/>
      <c r="F494" s="510"/>
      <c r="G494" s="511"/>
      <c r="H494" s="512"/>
      <c r="I494" s="513"/>
      <c r="L494" s="514"/>
      <c r="M494" s="515"/>
      <c r="N494" s="515"/>
      <c r="P494" s="514"/>
      <c r="Q494" s="515"/>
      <c r="R494" s="515"/>
      <c r="T494" s="514"/>
      <c r="U494" s="41"/>
      <c r="V494" s="41"/>
      <c r="W494" s="41"/>
      <c r="X494" s="515"/>
      <c r="Y494" s="515"/>
      <c r="Z494" s="515"/>
      <c r="AB494" s="514"/>
      <c r="AC494" s="461"/>
      <c r="AD494" s="461"/>
      <c r="AE494" s="466"/>
      <c r="AF494" s="466"/>
      <c r="AG494" s="466"/>
      <c r="AH494" s="466"/>
      <c r="AI494" s="292"/>
    </row>
    <row r="495" spans="1:35" s="2" customFormat="1">
      <c r="A495" s="507"/>
      <c r="D495" s="508"/>
      <c r="E495" s="509"/>
      <c r="F495" s="510"/>
      <c r="G495" s="511"/>
      <c r="H495" s="512"/>
      <c r="I495" s="513"/>
      <c r="L495" s="514"/>
      <c r="M495" s="515"/>
      <c r="N495" s="515"/>
      <c r="P495" s="514"/>
      <c r="Q495" s="515"/>
      <c r="R495" s="515"/>
      <c r="T495" s="514"/>
      <c r="U495" s="41"/>
      <c r="V495" s="41"/>
      <c r="W495" s="41"/>
      <c r="X495" s="515"/>
      <c r="Y495" s="515"/>
      <c r="Z495" s="515"/>
      <c r="AB495" s="514"/>
      <c r="AC495" s="461"/>
      <c r="AD495" s="461"/>
      <c r="AE495" s="466"/>
      <c r="AF495" s="466"/>
      <c r="AG495" s="466"/>
      <c r="AH495" s="466"/>
      <c r="AI495" s="292"/>
    </row>
    <row r="496" spans="1:35" s="2" customFormat="1">
      <c r="A496" s="507"/>
      <c r="D496" s="508"/>
      <c r="E496" s="509"/>
      <c r="F496" s="510"/>
      <c r="G496" s="511"/>
      <c r="H496" s="512"/>
      <c r="I496" s="513"/>
      <c r="L496" s="514"/>
      <c r="M496" s="515"/>
      <c r="N496" s="515"/>
      <c r="P496" s="514"/>
      <c r="Q496" s="515"/>
      <c r="R496" s="515"/>
      <c r="T496" s="514"/>
      <c r="U496" s="41"/>
      <c r="V496" s="41"/>
      <c r="W496" s="41"/>
      <c r="X496" s="515"/>
      <c r="Y496" s="515"/>
      <c r="Z496" s="515"/>
      <c r="AB496" s="514"/>
      <c r="AC496" s="461"/>
      <c r="AD496" s="461"/>
      <c r="AE496" s="466"/>
      <c r="AF496" s="466"/>
      <c r="AG496" s="466"/>
      <c r="AH496" s="466"/>
      <c r="AI496" s="292"/>
    </row>
    <row r="497" spans="1:35" s="2" customFormat="1">
      <c r="A497" s="507"/>
      <c r="D497" s="508"/>
      <c r="E497" s="509"/>
      <c r="F497" s="510"/>
      <c r="G497" s="511"/>
      <c r="H497" s="512"/>
      <c r="I497" s="513"/>
      <c r="L497" s="514"/>
      <c r="M497" s="515"/>
      <c r="N497" s="515"/>
      <c r="P497" s="514"/>
      <c r="Q497" s="515"/>
      <c r="R497" s="515"/>
      <c r="T497" s="514"/>
      <c r="U497" s="41"/>
      <c r="V497" s="41"/>
      <c r="W497" s="41"/>
      <c r="X497" s="515"/>
      <c r="Y497" s="515"/>
      <c r="Z497" s="515"/>
      <c r="AB497" s="514"/>
      <c r="AC497" s="461"/>
      <c r="AD497" s="461"/>
      <c r="AE497" s="466"/>
      <c r="AF497" s="466"/>
      <c r="AG497" s="466"/>
      <c r="AH497" s="466"/>
      <c r="AI497" s="292"/>
    </row>
    <row r="498" spans="1:35" s="2" customFormat="1">
      <c r="A498" s="507"/>
      <c r="D498" s="508"/>
      <c r="E498" s="509"/>
      <c r="F498" s="510"/>
      <c r="G498" s="511"/>
      <c r="H498" s="512"/>
      <c r="I498" s="513"/>
      <c r="L498" s="514"/>
      <c r="M498" s="515"/>
      <c r="N498" s="515"/>
      <c r="P498" s="514"/>
      <c r="Q498" s="515"/>
      <c r="R498" s="515"/>
      <c r="T498" s="514"/>
      <c r="U498" s="41"/>
      <c r="V498" s="41"/>
      <c r="W498" s="41"/>
      <c r="X498" s="515"/>
      <c r="Y498" s="515"/>
      <c r="Z498" s="515"/>
      <c r="AB498" s="514"/>
      <c r="AC498" s="461"/>
      <c r="AD498" s="461"/>
      <c r="AE498" s="466"/>
      <c r="AF498" s="466"/>
      <c r="AG498" s="466"/>
      <c r="AH498" s="466"/>
      <c r="AI498" s="292"/>
    </row>
    <row r="499" spans="1:35" s="2" customFormat="1">
      <c r="A499" s="507"/>
      <c r="D499" s="508"/>
      <c r="E499" s="509"/>
      <c r="F499" s="510"/>
      <c r="G499" s="511"/>
      <c r="H499" s="512"/>
      <c r="I499" s="513"/>
      <c r="L499" s="514"/>
      <c r="M499" s="515"/>
      <c r="N499" s="515"/>
      <c r="P499" s="514"/>
      <c r="Q499" s="515"/>
      <c r="R499" s="515"/>
      <c r="T499" s="514"/>
      <c r="U499" s="41"/>
      <c r="V499" s="41"/>
      <c r="W499" s="41"/>
      <c r="X499" s="515"/>
      <c r="Y499" s="515"/>
      <c r="Z499" s="515"/>
      <c r="AB499" s="514"/>
      <c r="AC499" s="461"/>
      <c r="AD499" s="461"/>
      <c r="AE499" s="466"/>
      <c r="AF499" s="466"/>
      <c r="AG499" s="466"/>
      <c r="AH499" s="466"/>
      <c r="AI499" s="292"/>
    </row>
    <row r="500" spans="1:35" s="2" customFormat="1">
      <c r="A500" s="507"/>
      <c r="D500" s="508"/>
      <c r="E500" s="509"/>
      <c r="F500" s="510"/>
      <c r="G500" s="511"/>
      <c r="H500" s="512"/>
      <c r="I500" s="513"/>
      <c r="L500" s="514"/>
      <c r="M500" s="515"/>
      <c r="N500" s="515"/>
      <c r="P500" s="514"/>
      <c r="Q500" s="515"/>
      <c r="R500" s="515"/>
      <c r="T500" s="514"/>
      <c r="U500" s="41"/>
      <c r="V500" s="41"/>
      <c r="W500" s="41"/>
      <c r="X500" s="515"/>
      <c r="Y500" s="515"/>
      <c r="Z500" s="515"/>
      <c r="AB500" s="514"/>
      <c r="AC500" s="461"/>
      <c r="AD500" s="461"/>
      <c r="AE500" s="466"/>
      <c r="AF500" s="466"/>
      <c r="AG500" s="466"/>
      <c r="AH500" s="466"/>
      <c r="AI500" s="292"/>
    </row>
    <row r="501" spans="1:35" s="2" customFormat="1">
      <c r="A501" s="507"/>
      <c r="D501" s="508"/>
      <c r="E501" s="509"/>
      <c r="F501" s="510"/>
      <c r="G501" s="511"/>
      <c r="H501" s="512"/>
      <c r="I501" s="513"/>
      <c r="L501" s="514"/>
      <c r="M501" s="515"/>
      <c r="N501" s="515"/>
      <c r="P501" s="514"/>
      <c r="Q501" s="515"/>
      <c r="R501" s="515"/>
      <c r="T501" s="514"/>
      <c r="U501" s="41"/>
      <c r="V501" s="41"/>
      <c r="W501" s="41"/>
      <c r="X501" s="515"/>
      <c r="Y501" s="515"/>
      <c r="Z501" s="515"/>
      <c r="AB501" s="514"/>
      <c r="AC501" s="461"/>
      <c r="AD501" s="461"/>
      <c r="AE501" s="466"/>
      <c r="AF501" s="466"/>
      <c r="AG501" s="466"/>
      <c r="AH501" s="466"/>
      <c r="AI501" s="292"/>
    </row>
    <row r="502" spans="1:35" s="2" customFormat="1">
      <c r="A502" s="507"/>
      <c r="D502" s="508"/>
      <c r="E502" s="509"/>
      <c r="F502" s="510"/>
      <c r="G502" s="511"/>
      <c r="H502" s="512"/>
      <c r="I502" s="513"/>
      <c r="L502" s="514"/>
      <c r="M502" s="515"/>
      <c r="N502" s="515"/>
      <c r="P502" s="514"/>
      <c r="Q502" s="515"/>
      <c r="R502" s="515"/>
      <c r="T502" s="514"/>
      <c r="U502" s="41"/>
      <c r="V502" s="41"/>
      <c r="W502" s="41"/>
      <c r="X502" s="515"/>
      <c r="Y502" s="515"/>
      <c r="Z502" s="515"/>
      <c r="AB502" s="514"/>
      <c r="AC502" s="461"/>
      <c r="AD502" s="461"/>
      <c r="AE502" s="466"/>
      <c r="AF502" s="466"/>
      <c r="AG502" s="466"/>
      <c r="AH502" s="466"/>
      <c r="AI502" s="292"/>
    </row>
    <row r="503" spans="1:35" s="2" customFormat="1">
      <c r="A503" s="507"/>
      <c r="D503" s="508"/>
      <c r="E503" s="509"/>
      <c r="F503" s="510"/>
      <c r="G503" s="511"/>
      <c r="H503" s="512"/>
      <c r="I503" s="513"/>
      <c r="L503" s="514"/>
      <c r="M503" s="515"/>
      <c r="N503" s="515"/>
      <c r="P503" s="514"/>
      <c r="Q503" s="515"/>
      <c r="R503" s="515"/>
      <c r="T503" s="514"/>
      <c r="U503" s="41"/>
      <c r="V503" s="41"/>
      <c r="W503" s="41"/>
      <c r="X503" s="515"/>
      <c r="Y503" s="515"/>
      <c r="Z503" s="515"/>
      <c r="AB503" s="514"/>
      <c r="AC503" s="461"/>
      <c r="AD503" s="461"/>
      <c r="AE503" s="466"/>
      <c r="AF503" s="466"/>
      <c r="AG503" s="466"/>
      <c r="AH503" s="466"/>
      <c r="AI503" s="292"/>
    </row>
    <row r="504" spans="1:35" s="2" customFormat="1">
      <c r="A504" s="507"/>
      <c r="D504" s="508"/>
      <c r="E504" s="509"/>
      <c r="F504" s="510"/>
      <c r="G504" s="511"/>
      <c r="H504" s="512"/>
      <c r="I504" s="513"/>
      <c r="L504" s="514"/>
      <c r="M504" s="515"/>
      <c r="N504" s="515"/>
      <c r="P504" s="514"/>
      <c r="Q504" s="515"/>
      <c r="R504" s="515"/>
      <c r="T504" s="514"/>
      <c r="U504" s="41"/>
      <c r="V504" s="41"/>
      <c r="W504" s="41"/>
      <c r="X504" s="515"/>
      <c r="Y504" s="515"/>
      <c r="Z504" s="515"/>
      <c r="AB504" s="514"/>
      <c r="AC504" s="461"/>
      <c r="AD504" s="461"/>
      <c r="AE504" s="466"/>
      <c r="AF504" s="466"/>
      <c r="AG504" s="466"/>
      <c r="AH504" s="466"/>
      <c r="AI504" s="292"/>
    </row>
    <row r="505" spans="1:35" s="2" customFormat="1">
      <c r="A505" s="507"/>
      <c r="D505" s="508"/>
      <c r="E505" s="509"/>
      <c r="F505" s="510"/>
      <c r="G505" s="511"/>
      <c r="H505" s="512"/>
      <c r="I505" s="513"/>
      <c r="L505" s="514"/>
      <c r="M505" s="515"/>
      <c r="N505" s="515"/>
      <c r="P505" s="514"/>
      <c r="Q505" s="515"/>
      <c r="R505" s="515"/>
      <c r="T505" s="514"/>
      <c r="U505" s="41"/>
      <c r="V505" s="41"/>
      <c r="W505" s="41"/>
      <c r="X505" s="515"/>
      <c r="Y505" s="515"/>
      <c r="Z505" s="515"/>
      <c r="AB505" s="514"/>
      <c r="AC505" s="461"/>
      <c r="AD505" s="461"/>
      <c r="AE505" s="466"/>
      <c r="AF505" s="466"/>
      <c r="AG505" s="466"/>
      <c r="AH505" s="466"/>
      <c r="AI505" s="292"/>
    </row>
    <row r="506" spans="1:35" s="2" customFormat="1">
      <c r="A506" s="507"/>
      <c r="D506" s="508"/>
      <c r="E506" s="509"/>
      <c r="F506" s="510"/>
      <c r="G506" s="511"/>
      <c r="H506" s="512"/>
      <c r="I506" s="513"/>
      <c r="L506" s="514"/>
      <c r="M506" s="515"/>
      <c r="N506" s="515"/>
      <c r="P506" s="514"/>
      <c r="Q506" s="515"/>
      <c r="R506" s="515"/>
      <c r="T506" s="514"/>
      <c r="U506" s="41"/>
      <c r="V506" s="41"/>
      <c r="W506" s="41"/>
      <c r="X506" s="515"/>
      <c r="Y506" s="515"/>
      <c r="Z506" s="515"/>
      <c r="AB506" s="514"/>
      <c r="AC506" s="461"/>
      <c r="AD506" s="461"/>
      <c r="AE506" s="466"/>
      <c r="AF506" s="466"/>
      <c r="AG506" s="466"/>
      <c r="AH506" s="466"/>
      <c r="AI506" s="292"/>
    </row>
    <row r="507" spans="1:35" s="2" customFormat="1">
      <c r="A507" s="507"/>
      <c r="D507" s="508"/>
      <c r="E507" s="509"/>
      <c r="F507" s="510"/>
      <c r="G507" s="511"/>
      <c r="H507" s="512"/>
      <c r="I507" s="513"/>
      <c r="L507" s="514"/>
      <c r="M507" s="515"/>
      <c r="N507" s="515"/>
      <c r="P507" s="514"/>
      <c r="Q507" s="515"/>
      <c r="R507" s="515"/>
      <c r="T507" s="514"/>
      <c r="U507" s="41"/>
      <c r="V507" s="41"/>
      <c r="W507" s="41"/>
      <c r="X507" s="515"/>
      <c r="Y507" s="515"/>
      <c r="Z507" s="515"/>
      <c r="AB507" s="514"/>
      <c r="AC507" s="461"/>
      <c r="AD507" s="461"/>
      <c r="AE507" s="466"/>
      <c r="AF507" s="466"/>
      <c r="AG507" s="466"/>
      <c r="AH507" s="466"/>
      <c r="AI507" s="292"/>
    </row>
    <row r="508" spans="1:35" s="2" customFormat="1">
      <c r="A508" s="507"/>
      <c r="D508" s="508"/>
      <c r="E508" s="509"/>
      <c r="F508" s="510"/>
      <c r="G508" s="511"/>
      <c r="H508" s="512"/>
      <c r="I508" s="513"/>
      <c r="L508" s="514"/>
      <c r="M508" s="515"/>
      <c r="N508" s="515"/>
      <c r="P508" s="514"/>
      <c r="Q508" s="515"/>
      <c r="R508" s="515"/>
      <c r="T508" s="514"/>
      <c r="U508" s="41"/>
      <c r="V508" s="41"/>
      <c r="W508" s="41"/>
      <c r="X508" s="515"/>
      <c r="Y508" s="515"/>
      <c r="Z508" s="515"/>
      <c r="AB508" s="514"/>
      <c r="AC508" s="461"/>
      <c r="AD508" s="461"/>
      <c r="AE508" s="466"/>
      <c r="AF508" s="466"/>
      <c r="AG508" s="466"/>
      <c r="AH508" s="466"/>
      <c r="AI508" s="292"/>
    </row>
    <row r="509" spans="1:35" s="2" customFormat="1">
      <c r="A509" s="507"/>
      <c r="D509" s="508"/>
      <c r="E509" s="509"/>
      <c r="F509" s="510"/>
      <c r="G509" s="511"/>
      <c r="H509" s="512"/>
      <c r="I509" s="513"/>
      <c r="L509" s="514"/>
      <c r="M509" s="515"/>
      <c r="N509" s="515"/>
      <c r="P509" s="514"/>
      <c r="Q509" s="515"/>
      <c r="R509" s="515"/>
      <c r="T509" s="514"/>
      <c r="U509" s="41"/>
      <c r="V509" s="41"/>
      <c r="W509" s="41"/>
      <c r="X509" s="515"/>
      <c r="Y509" s="515"/>
      <c r="Z509" s="515"/>
      <c r="AB509" s="514"/>
      <c r="AC509" s="461"/>
      <c r="AD509" s="461"/>
      <c r="AE509" s="466"/>
      <c r="AF509" s="466"/>
      <c r="AG509" s="466"/>
      <c r="AH509" s="466"/>
      <c r="AI509" s="292"/>
    </row>
    <row r="510" spans="1:35" s="2" customFormat="1">
      <c r="A510" s="507"/>
      <c r="D510" s="508"/>
      <c r="E510" s="509"/>
      <c r="F510" s="510"/>
      <c r="G510" s="511"/>
      <c r="H510" s="512"/>
      <c r="I510" s="513"/>
      <c r="L510" s="514"/>
      <c r="M510" s="515"/>
      <c r="N510" s="515"/>
      <c r="P510" s="514"/>
      <c r="Q510" s="515"/>
      <c r="R510" s="515"/>
      <c r="T510" s="514"/>
      <c r="U510" s="41"/>
      <c r="V510" s="41"/>
      <c r="W510" s="41"/>
      <c r="X510" s="515"/>
      <c r="Y510" s="515"/>
      <c r="Z510" s="515"/>
      <c r="AB510" s="514"/>
      <c r="AC510" s="461"/>
      <c r="AD510" s="461"/>
      <c r="AE510" s="466"/>
      <c r="AF510" s="466"/>
      <c r="AG510" s="466"/>
      <c r="AH510" s="466"/>
      <c r="AI510" s="292"/>
    </row>
    <row r="511" spans="1:35" s="2" customFormat="1">
      <c r="A511" s="507"/>
      <c r="D511" s="508"/>
      <c r="E511" s="509"/>
      <c r="F511" s="510"/>
      <c r="G511" s="511"/>
      <c r="H511" s="512"/>
      <c r="I511" s="513"/>
      <c r="L511" s="514"/>
      <c r="M511" s="515"/>
      <c r="N511" s="515"/>
      <c r="P511" s="514"/>
      <c r="Q511" s="515"/>
      <c r="R511" s="515"/>
      <c r="T511" s="514"/>
      <c r="U511" s="41"/>
      <c r="V511" s="41"/>
      <c r="W511" s="41"/>
      <c r="X511" s="515"/>
      <c r="Y511" s="515"/>
      <c r="Z511" s="515"/>
      <c r="AB511" s="514"/>
      <c r="AC511" s="461"/>
      <c r="AD511" s="461"/>
      <c r="AE511" s="466"/>
      <c r="AF511" s="466"/>
      <c r="AG511" s="466"/>
      <c r="AH511" s="466"/>
      <c r="AI511" s="292"/>
    </row>
    <row r="512" spans="1:35" s="2" customFormat="1">
      <c r="A512" s="507"/>
      <c r="D512" s="508"/>
      <c r="E512" s="509"/>
      <c r="F512" s="510"/>
      <c r="G512" s="511"/>
      <c r="H512" s="512"/>
      <c r="I512" s="513"/>
      <c r="L512" s="514"/>
      <c r="M512" s="515"/>
      <c r="N512" s="515"/>
      <c r="P512" s="514"/>
      <c r="Q512" s="515"/>
      <c r="R512" s="515"/>
      <c r="T512" s="514"/>
      <c r="U512" s="41"/>
      <c r="V512" s="41"/>
      <c r="W512" s="41"/>
      <c r="X512" s="515"/>
      <c r="Y512" s="515"/>
      <c r="Z512" s="515"/>
      <c r="AB512" s="514"/>
      <c r="AC512" s="461"/>
      <c r="AD512" s="461"/>
      <c r="AE512" s="466"/>
      <c r="AF512" s="466"/>
      <c r="AG512" s="466"/>
      <c r="AH512" s="466"/>
      <c r="AI512" s="292"/>
    </row>
    <row r="513" spans="1:35" s="2" customFormat="1">
      <c r="A513" s="507"/>
      <c r="D513" s="508"/>
      <c r="E513" s="509"/>
      <c r="F513" s="510"/>
      <c r="G513" s="511"/>
      <c r="H513" s="512"/>
      <c r="I513" s="513"/>
      <c r="L513" s="514"/>
      <c r="M513" s="515"/>
      <c r="N513" s="515"/>
      <c r="P513" s="514"/>
      <c r="Q513" s="515"/>
      <c r="R513" s="515"/>
      <c r="T513" s="514"/>
      <c r="U513" s="41"/>
      <c r="V513" s="41"/>
      <c r="W513" s="41"/>
      <c r="X513" s="515"/>
      <c r="Y513" s="515"/>
      <c r="Z513" s="515"/>
      <c r="AB513" s="514"/>
      <c r="AC513" s="461"/>
      <c r="AD513" s="461"/>
      <c r="AE513" s="466"/>
      <c r="AF513" s="466"/>
      <c r="AG513" s="466"/>
      <c r="AH513" s="466"/>
      <c r="AI513" s="292"/>
    </row>
    <row r="514" spans="1:35" s="2" customFormat="1">
      <c r="A514" s="507"/>
      <c r="D514" s="508"/>
      <c r="E514" s="509"/>
      <c r="F514" s="510"/>
      <c r="G514" s="511"/>
      <c r="H514" s="512"/>
      <c r="I514" s="513"/>
      <c r="L514" s="514"/>
      <c r="M514" s="515"/>
      <c r="N514" s="515"/>
      <c r="P514" s="514"/>
      <c r="Q514" s="515"/>
      <c r="R514" s="515"/>
      <c r="T514" s="514"/>
      <c r="U514" s="41"/>
      <c r="V514" s="41"/>
      <c r="W514" s="41"/>
      <c r="X514" s="515"/>
      <c r="Y514" s="515"/>
      <c r="Z514" s="515"/>
      <c r="AB514" s="514"/>
      <c r="AC514" s="461"/>
      <c r="AD514" s="461"/>
      <c r="AE514" s="466"/>
      <c r="AF514" s="466"/>
      <c r="AG514" s="466"/>
      <c r="AH514" s="466"/>
      <c r="AI514" s="292"/>
    </row>
    <row r="515" spans="1:35" s="2" customFormat="1">
      <c r="A515" s="507"/>
      <c r="D515" s="508"/>
      <c r="E515" s="509"/>
      <c r="F515" s="510"/>
      <c r="G515" s="511"/>
      <c r="H515" s="512"/>
      <c r="I515" s="513"/>
      <c r="L515" s="514"/>
      <c r="M515" s="515"/>
      <c r="N515" s="515"/>
      <c r="P515" s="514"/>
      <c r="Q515" s="515"/>
      <c r="R515" s="515"/>
      <c r="T515" s="514"/>
      <c r="U515" s="41"/>
      <c r="V515" s="41"/>
      <c r="W515" s="41"/>
      <c r="X515" s="515"/>
      <c r="Y515" s="515"/>
      <c r="Z515" s="515"/>
      <c r="AB515" s="514"/>
      <c r="AC515" s="461"/>
      <c r="AD515" s="461"/>
      <c r="AE515" s="466"/>
      <c r="AF515" s="466"/>
      <c r="AG515" s="466"/>
      <c r="AH515" s="466"/>
      <c r="AI515" s="292"/>
    </row>
    <row r="516" spans="1:35" s="2" customFormat="1">
      <c r="A516" s="507"/>
      <c r="D516" s="508"/>
      <c r="E516" s="509"/>
      <c r="F516" s="510"/>
      <c r="G516" s="511"/>
      <c r="H516" s="512"/>
      <c r="I516" s="513"/>
      <c r="L516" s="514"/>
      <c r="M516" s="515"/>
      <c r="N516" s="515"/>
      <c r="P516" s="514"/>
      <c r="Q516" s="515"/>
      <c r="R516" s="515"/>
      <c r="T516" s="514"/>
      <c r="U516" s="41"/>
      <c r="V516" s="41"/>
      <c r="W516" s="41"/>
      <c r="X516" s="515"/>
      <c r="Y516" s="515"/>
      <c r="Z516" s="515"/>
      <c r="AB516" s="514"/>
      <c r="AC516" s="461"/>
      <c r="AD516" s="461"/>
      <c r="AE516" s="466"/>
      <c r="AF516" s="466"/>
      <c r="AG516" s="466"/>
      <c r="AH516" s="466"/>
      <c r="AI516" s="292"/>
    </row>
    <row r="517" spans="1:35" s="2" customFormat="1">
      <c r="A517" s="507"/>
      <c r="D517" s="508"/>
      <c r="E517" s="509"/>
      <c r="F517" s="510"/>
      <c r="G517" s="511"/>
      <c r="H517" s="512"/>
      <c r="I517" s="513"/>
      <c r="L517" s="514"/>
      <c r="M517" s="515"/>
      <c r="N517" s="515"/>
      <c r="P517" s="514"/>
      <c r="Q517" s="515"/>
      <c r="R517" s="515"/>
      <c r="T517" s="514"/>
      <c r="U517" s="41"/>
      <c r="V517" s="41"/>
      <c r="W517" s="41"/>
      <c r="X517" s="515"/>
      <c r="Y517" s="515"/>
      <c r="Z517" s="515"/>
      <c r="AB517" s="514"/>
      <c r="AC517" s="461"/>
      <c r="AD517" s="461"/>
      <c r="AE517" s="466"/>
      <c r="AF517" s="466"/>
      <c r="AG517" s="466"/>
      <c r="AH517" s="466"/>
      <c r="AI517" s="292"/>
    </row>
    <row r="518" spans="1:35" s="2" customFormat="1">
      <c r="A518" s="507"/>
      <c r="D518" s="508"/>
      <c r="E518" s="509"/>
      <c r="F518" s="510"/>
      <c r="G518" s="511"/>
      <c r="H518" s="512"/>
      <c r="I518" s="513"/>
      <c r="L518" s="514"/>
      <c r="M518" s="515"/>
      <c r="N518" s="515"/>
      <c r="P518" s="514"/>
      <c r="Q518" s="515"/>
      <c r="R518" s="515"/>
      <c r="T518" s="514"/>
      <c r="U518" s="41"/>
      <c r="V518" s="41"/>
      <c r="W518" s="41"/>
      <c r="X518" s="515"/>
      <c r="Y518" s="515"/>
      <c r="Z518" s="515"/>
      <c r="AB518" s="514"/>
      <c r="AC518" s="461"/>
      <c r="AD518" s="461"/>
      <c r="AE518" s="466"/>
      <c r="AF518" s="466"/>
      <c r="AG518" s="466"/>
      <c r="AH518" s="466"/>
      <c r="AI518" s="292"/>
    </row>
    <row r="519" spans="1:35" s="2" customFormat="1">
      <c r="A519" s="507"/>
      <c r="D519" s="508"/>
      <c r="E519" s="509"/>
      <c r="F519" s="510"/>
      <c r="G519" s="511"/>
      <c r="H519" s="512"/>
      <c r="I519" s="513"/>
      <c r="L519" s="514"/>
      <c r="M519" s="515"/>
      <c r="N519" s="515"/>
      <c r="P519" s="514"/>
      <c r="Q519" s="515"/>
      <c r="R519" s="515"/>
      <c r="T519" s="514"/>
      <c r="U519" s="41"/>
      <c r="V519" s="41"/>
      <c r="W519" s="41"/>
      <c r="X519" s="515"/>
      <c r="Y519" s="515"/>
      <c r="Z519" s="515"/>
      <c r="AB519" s="514"/>
      <c r="AC519" s="461"/>
      <c r="AD519" s="461"/>
      <c r="AE519" s="466"/>
      <c r="AF519" s="466"/>
      <c r="AG519" s="466"/>
      <c r="AH519" s="466"/>
      <c r="AI519" s="292"/>
    </row>
    <row r="520" spans="1:35" s="2" customFormat="1">
      <c r="A520" s="507"/>
      <c r="D520" s="508"/>
      <c r="E520" s="509"/>
      <c r="F520" s="510"/>
      <c r="G520" s="511"/>
      <c r="H520" s="512"/>
      <c r="I520" s="513"/>
      <c r="L520" s="514"/>
      <c r="M520" s="515"/>
      <c r="N520" s="515"/>
      <c r="P520" s="514"/>
      <c r="Q520" s="515"/>
      <c r="R520" s="515"/>
      <c r="T520" s="514"/>
      <c r="U520" s="41"/>
      <c r="V520" s="41"/>
      <c r="W520" s="41"/>
      <c r="X520" s="515"/>
      <c r="Y520" s="515"/>
      <c r="Z520" s="515"/>
      <c r="AB520" s="514"/>
      <c r="AC520" s="461"/>
      <c r="AD520" s="461"/>
      <c r="AE520" s="466"/>
      <c r="AF520" s="466"/>
      <c r="AG520" s="466"/>
      <c r="AH520" s="466"/>
      <c r="AI520" s="292"/>
    </row>
    <row r="521" spans="1:35" s="2" customFormat="1">
      <c r="A521" s="507"/>
      <c r="D521" s="508"/>
      <c r="E521" s="509"/>
      <c r="F521" s="510"/>
      <c r="G521" s="511"/>
      <c r="H521" s="512"/>
      <c r="I521" s="513"/>
      <c r="L521" s="514"/>
      <c r="M521" s="515"/>
      <c r="N521" s="515"/>
      <c r="P521" s="514"/>
      <c r="Q521" s="515"/>
      <c r="R521" s="515"/>
      <c r="T521" s="514"/>
      <c r="U521" s="41"/>
      <c r="V521" s="41"/>
      <c r="W521" s="41"/>
      <c r="X521" s="515"/>
      <c r="Y521" s="515"/>
      <c r="Z521" s="515"/>
      <c r="AB521" s="514"/>
      <c r="AC521" s="461"/>
      <c r="AD521" s="461"/>
      <c r="AE521" s="466"/>
      <c r="AF521" s="466"/>
      <c r="AG521" s="466"/>
      <c r="AH521" s="466"/>
      <c r="AI521" s="292"/>
    </row>
    <row r="522" spans="1:35" s="2" customFormat="1">
      <c r="A522" s="507"/>
      <c r="D522" s="508"/>
      <c r="E522" s="509"/>
      <c r="F522" s="510"/>
      <c r="G522" s="511"/>
      <c r="H522" s="512"/>
      <c r="I522" s="513"/>
      <c r="L522" s="514"/>
      <c r="M522" s="515"/>
      <c r="N522" s="515"/>
      <c r="P522" s="514"/>
      <c r="Q522" s="515"/>
      <c r="R522" s="515"/>
      <c r="T522" s="514"/>
      <c r="U522" s="41"/>
      <c r="V522" s="41"/>
      <c r="W522" s="41"/>
      <c r="X522" s="515"/>
      <c r="Y522" s="515"/>
      <c r="Z522" s="515"/>
      <c r="AB522" s="514"/>
      <c r="AC522" s="461"/>
      <c r="AD522" s="461"/>
      <c r="AE522" s="466"/>
      <c r="AF522" s="466"/>
      <c r="AG522" s="466"/>
      <c r="AH522" s="466"/>
      <c r="AI522" s="292"/>
    </row>
    <row r="523" spans="1:35" s="2" customFormat="1">
      <c r="A523" s="507"/>
      <c r="D523" s="508"/>
      <c r="E523" s="509"/>
      <c r="F523" s="510"/>
      <c r="G523" s="511"/>
      <c r="H523" s="512"/>
      <c r="I523" s="513"/>
      <c r="L523" s="514"/>
      <c r="M523" s="515"/>
      <c r="N523" s="515"/>
      <c r="P523" s="514"/>
      <c r="Q523" s="515"/>
      <c r="R523" s="515"/>
      <c r="T523" s="514"/>
      <c r="U523" s="41"/>
      <c r="V523" s="41"/>
      <c r="W523" s="41"/>
      <c r="X523" s="515"/>
      <c r="Y523" s="515"/>
      <c r="Z523" s="515"/>
      <c r="AB523" s="514"/>
      <c r="AC523" s="461"/>
      <c r="AD523" s="461"/>
      <c r="AE523" s="466"/>
      <c r="AF523" s="466"/>
      <c r="AG523" s="466"/>
      <c r="AH523" s="466"/>
      <c r="AI523" s="292"/>
    </row>
    <row r="524" spans="1:35" s="2" customFormat="1">
      <c r="A524" s="507"/>
      <c r="D524" s="508"/>
      <c r="E524" s="509"/>
      <c r="F524" s="510"/>
      <c r="G524" s="511"/>
      <c r="H524" s="512"/>
      <c r="I524" s="513"/>
      <c r="L524" s="514"/>
      <c r="M524" s="515"/>
      <c r="N524" s="515"/>
      <c r="P524" s="514"/>
      <c r="Q524" s="515"/>
      <c r="R524" s="515"/>
      <c r="T524" s="514"/>
      <c r="U524" s="41"/>
      <c r="V524" s="41"/>
      <c r="W524" s="41"/>
      <c r="X524" s="515"/>
      <c r="Y524" s="515"/>
      <c r="Z524" s="515"/>
      <c r="AB524" s="514"/>
      <c r="AC524" s="461"/>
      <c r="AD524" s="461"/>
      <c r="AE524" s="466"/>
      <c r="AF524" s="466"/>
      <c r="AG524" s="466"/>
      <c r="AH524" s="466"/>
      <c r="AI524" s="292"/>
    </row>
    <row r="525" spans="1:35" s="2" customFormat="1">
      <c r="A525" s="507"/>
      <c r="D525" s="508"/>
      <c r="E525" s="509"/>
      <c r="F525" s="510"/>
      <c r="G525" s="511"/>
      <c r="H525" s="512"/>
      <c r="I525" s="513"/>
      <c r="L525" s="514"/>
      <c r="M525" s="515"/>
      <c r="N525" s="515"/>
      <c r="P525" s="514"/>
      <c r="Q525" s="515"/>
      <c r="R525" s="515"/>
      <c r="T525" s="514"/>
      <c r="U525" s="41"/>
      <c r="V525" s="41"/>
      <c r="W525" s="41"/>
      <c r="X525" s="515"/>
      <c r="Y525" s="515"/>
      <c r="Z525" s="515"/>
      <c r="AB525" s="514"/>
      <c r="AC525" s="461"/>
      <c r="AD525" s="461"/>
      <c r="AE525" s="466"/>
      <c r="AF525" s="466"/>
      <c r="AG525" s="466"/>
      <c r="AH525" s="466"/>
      <c r="AI525" s="292"/>
    </row>
    <row r="526" spans="1:35" s="2" customFormat="1">
      <c r="A526" s="507"/>
      <c r="D526" s="508"/>
      <c r="E526" s="509"/>
      <c r="F526" s="510"/>
      <c r="G526" s="511"/>
      <c r="H526" s="512"/>
      <c r="I526" s="513"/>
      <c r="L526" s="514"/>
      <c r="M526" s="515"/>
      <c r="N526" s="515"/>
      <c r="P526" s="514"/>
      <c r="Q526" s="515"/>
      <c r="R526" s="515"/>
      <c r="T526" s="514"/>
      <c r="U526" s="41"/>
      <c r="V526" s="41"/>
      <c r="W526" s="41"/>
      <c r="X526" s="515"/>
      <c r="Y526" s="515"/>
      <c r="Z526" s="515"/>
      <c r="AB526" s="514"/>
      <c r="AC526" s="461"/>
      <c r="AD526" s="461"/>
      <c r="AE526" s="466"/>
      <c r="AF526" s="466"/>
      <c r="AG526" s="466"/>
      <c r="AH526" s="466"/>
      <c r="AI526" s="292"/>
    </row>
    <row r="527" spans="1:35" s="2" customFormat="1">
      <c r="A527" s="507"/>
      <c r="D527" s="508"/>
      <c r="E527" s="509"/>
      <c r="F527" s="510"/>
      <c r="G527" s="511"/>
      <c r="H527" s="512"/>
      <c r="I527" s="513"/>
      <c r="L527" s="514"/>
      <c r="M527" s="515"/>
      <c r="N527" s="515"/>
      <c r="P527" s="514"/>
      <c r="Q527" s="515"/>
      <c r="R527" s="515"/>
      <c r="T527" s="514"/>
      <c r="U527" s="41"/>
      <c r="V527" s="41"/>
      <c r="W527" s="41"/>
      <c r="X527" s="515"/>
      <c r="Y527" s="515"/>
      <c r="Z527" s="515"/>
      <c r="AB527" s="514"/>
      <c r="AC527" s="461"/>
      <c r="AD527" s="461"/>
      <c r="AE527" s="466"/>
      <c r="AF527" s="466"/>
      <c r="AG527" s="466"/>
      <c r="AH527" s="466"/>
      <c r="AI527" s="292"/>
    </row>
    <row r="528" spans="1:35" s="2" customFormat="1">
      <c r="A528" s="507"/>
      <c r="D528" s="508"/>
      <c r="E528" s="509"/>
      <c r="F528" s="510"/>
      <c r="G528" s="511"/>
      <c r="H528" s="512"/>
      <c r="I528" s="513"/>
      <c r="L528" s="514"/>
      <c r="M528" s="515"/>
      <c r="N528" s="515"/>
      <c r="P528" s="514"/>
      <c r="Q528" s="515"/>
      <c r="R528" s="515"/>
      <c r="T528" s="514"/>
      <c r="U528" s="41"/>
      <c r="V528" s="41"/>
      <c r="W528" s="41"/>
      <c r="X528" s="515"/>
      <c r="Y528" s="515"/>
      <c r="Z528" s="515"/>
      <c r="AB528" s="514"/>
      <c r="AC528" s="461"/>
      <c r="AD528" s="461"/>
      <c r="AE528" s="466"/>
      <c r="AF528" s="466"/>
      <c r="AG528" s="466"/>
      <c r="AH528" s="466"/>
      <c r="AI528" s="292"/>
    </row>
    <row r="529" spans="1:35" s="2" customFormat="1">
      <c r="A529" s="507"/>
      <c r="D529" s="508"/>
      <c r="E529" s="509"/>
      <c r="F529" s="510"/>
      <c r="G529" s="511"/>
      <c r="H529" s="512"/>
      <c r="I529" s="513"/>
      <c r="L529" s="514"/>
      <c r="M529" s="515"/>
      <c r="N529" s="515"/>
      <c r="P529" s="514"/>
      <c r="Q529" s="515"/>
      <c r="R529" s="515"/>
      <c r="T529" s="514"/>
      <c r="U529" s="41"/>
      <c r="V529" s="41"/>
      <c r="W529" s="41"/>
      <c r="X529" s="515"/>
      <c r="Y529" s="515"/>
      <c r="Z529" s="515"/>
      <c r="AB529" s="514"/>
      <c r="AC529" s="461"/>
      <c r="AD529" s="461"/>
      <c r="AE529" s="466"/>
      <c r="AF529" s="466"/>
      <c r="AG529" s="466"/>
      <c r="AH529" s="466"/>
      <c r="AI529" s="292"/>
    </row>
    <row r="530" spans="1:35" s="2" customFormat="1">
      <c r="A530" s="507"/>
      <c r="D530" s="508"/>
      <c r="E530" s="509"/>
      <c r="F530" s="510"/>
      <c r="G530" s="511"/>
      <c r="H530" s="512"/>
      <c r="I530" s="513"/>
      <c r="L530" s="514"/>
      <c r="M530" s="515"/>
      <c r="N530" s="515"/>
      <c r="P530" s="514"/>
      <c r="Q530" s="515"/>
      <c r="R530" s="515"/>
      <c r="T530" s="514"/>
      <c r="U530" s="41"/>
      <c r="V530" s="41"/>
      <c r="W530" s="41"/>
      <c r="X530" s="515"/>
      <c r="Y530" s="515"/>
      <c r="Z530" s="515"/>
      <c r="AB530" s="514"/>
      <c r="AC530" s="461"/>
      <c r="AD530" s="461"/>
      <c r="AE530" s="466"/>
      <c r="AF530" s="466"/>
      <c r="AG530" s="466"/>
      <c r="AH530" s="466"/>
      <c r="AI530" s="292"/>
    </row>
    <row r="531" spans="1:35" s="2" customFormat="1">
      <c r="A531" s="507"/>
      <c r="D531" s="508"/>
      <c r="E531" s="509"/>
      <c r="F531" s="510"/>
      <c r="G531" s="511"/>
      <c r="H531" s="512"/>
      <c r="I531" s="513"/>
      <c r="L531" s="514"/>
      <c r="M531" s="515"/>
      <c r="N531" s="515"/>
      <c r="P531" s="514"/>
      <c r="Q531" s="515"/>
      <c r="R531" s="515"/>
      <c r="T531" s="514"/>
      <c r="U531" s="41"/>
      <c r="V531" s="41"/>
      <c r="W531" s="41"/>
      <c r="X531" s="515"/>
      <c r="Y531" s="515"/>
      <c r="Z531" s="515"/>
      <c r="AB531" s="514"/>
      <c r="AC531" s="461"/>
      <c r="AD531" s="461"/>
      <c r="AE531" s="466"/>
      <c r="AF531" s="466"/>
      <c r="AG531" s="466"/>
      <c r="AH531" s="466"/>
      <c r="AI531" s="292"/>
    </row>
    <row r="532" spans="1:35" s="2" customFormat="1">
      <c r="A532" s="507"/>
      <c r="D532" s="508"/>
      <c r="E532" s="509"/>
      <c r="F532" s="510"/>
      <c r="G532" s="511"/>
      <c r="H532" s="512"/>
      <c r="I532" s="513"/>
      <c r="L532" s="514"/>
      <c r="M532" s="515"/>
      <c r="N532" s="515"/>
      <c r="P532" s="514"/>
      <c r="Q532" s="515"/>
      <c r="R532" s="515"/>
      <c r="T532" s="514"/>
      <c r="U532" s="41"/>
      <c r="V532" s="41"/>
      <c r="W532" s="41"/>
      <c r="X532" s="515"/>
      <c r="Y532" s="515"/>
      <c r="Z532" s="515"/>
      <c r="AB532" s="514"/>
      <c r="AC532" s="461"/>
      <c r="AD532" s="461"/>
      <c r="AE532" s="466"/>
      <c r="AF532" s="466"/>
      <c r="AG532" s="466"/>
      <c r="AH532" s="466"/>
      <c r="AI532" s="292"/>
    </row>
    <row r="533" spans="1:35" s="2" customFormat="1">
      <c r="A533" s="507"/>
      <c r="D533" s="508"/>
      <c r="E533" s="509"/>
      <c r="F533" s="510"/>
      <c r="G533" s="511"/>
      <c r="H533" s="512"/>
      <c r="I533" s="513"/>
      <c r="L533" s="514"/>
      <c r="M533" s="515"/>
      <c r="N533" s="515"/>
      <c r="P533" s="514"/>
      <c r="Q533" s="515"/>
      <c r="R533" s="515"/>
      <c r="T533" s="514"/>
      <c r="U533" s="41"/>
      <c r="V533" s="41"/>
      <c r="W533" s="41"/>
      <c r="X533" s="515"/>
      <c r="Y533" s="515"/>
      <c r="Z533" s="515"/>
      <c r="AB533" s="514"/>
      <c r="AC533" s="461"/>
      <c r="AD533" s="461"/>
      <c r="AE533" s="466"/>
      <c r="AF533" s="466"/>
      <c r="AG533" s="466"/>
      <c r="AH533" s="466"/>
      <c r="AI533" s="292"/>
    </row>
    <row r="534" spans="1:35" s="2" customFormat="1">
      <c r="A534" s="507"/>
      <c r="D534" s="508"/>
      <c r="E534" s="509"/>
      <c r="F534" s="510"/>
      <c r="G534" s="511"/>
      <c r="H534" s="512"/>
      <c r="I534" s="513"/>
      <c r="L534" s="514"/>
      <c r="M534" s="515"/>
      <c r="N534" s="515"/>
      <c r="P534" s="514"/>
      <c r="Q534" s="515"/>
      <c r="R534" s="515"/>
      <c r="T534" s="514"/>
      <c r="U534" s="41"/>
      <c r="V534" s="41"/>
      <c r="W534" s="41"/>
      <c r="X534" s="515"/>
      <c r="Y534" s="515"/>
      <c r="Z534" s="515"/>
      <c r="AB534" s="514"/>
      <c r="AC534" s="461"/>
      <c r="AD534" s="461"/>
      <c r="AE534" s="466"/>
      <c r="AF534" s="466"/>
      <c r="AG534" s="466"/>
      <c r="AH534" s="466"/>
      <c r="AI534" s="292"/>
    </row>
    <row r="535" spans="1:35" s="2" customFormat="1">
      <c r="A535" s="507"/>
      <c r="D535" s="508"/>
      <c r="E535" s="509"/>
      <c r="F535" s="510"/>
      <c r="G535" s="511"/>
      <c r="H535" s="512"/>
      <c r="I535" s="513"/>
      <c r="L535" s="514"/>
      <c r="M535" s="515"/>
      <c r="N535" s="515"/>
      <c r="P535" s="514"/>
      <c r="Q535" s="515"/>
      <c r="R535" s="515"/>
      <c r="T535" s="514"/>
      <c r="U535" s="41"/>
      <c r="V535" s="41"/>
      <c r="W535" s="41"/>
      <c r="X535" s="515"/>
      <c r="Y535" s="515"/>
      <c r="Z535" s="515"/>
      <c r="AB535" s="514"/>
      <c r="AC535" s="461"/>
      <c r="AD535" s="461"/>
      <c r="AE535" s="466"/>
      <c r="AF535" s="466"/>
      <c r="AG535" s="466"/>
      <c r="AH535" s="466"/>
      <c r="AI535" s="292"/>
    </row>
    <row r="536" spans="1:35" s="2" customFormat="1">
      <c r="A536" s="507"/>
      <c r="D536" s="508"/>
      <c r="E536" s="509"/>
      <c r="F536" s="510"/>
      <c r="G536" s="511"/>
      <c r="H536" s="512"/>
      <c r="I536" s="513"/>
      <c r="L536" s="514"/>
      <c r="M536" s="515"/>
      <c r="N536" s="515"/>
      <c r="P536" s="514"/>
      <c r="Q536" s="515"/>
      <c r="R536" s="515"/>
      <c r="T536" s="514"/>
      <c r="U536" s="41"/>
      <c r="V536" s="41"/>
      <c r="W536" s="41"/>
      <c r="X536" s="515"/>
      <c r="Y536" s="515"/>
      <c r="Z536" s="515"/>
      <c r="AB536" s="514"/>
      <c r="AC536" s="461"/>
      <c r="AD536" s="461"/>
      <c r="AE536" s="466"/>
      <c r="AF536" s="466"/>
      <c r="AG536" s="466"/>
      <c r="AH536" s="466"/>
      <c r="AI536" s="292"/>
    </row>
    <row r="537" spans="1:35" s="2" customFormat="1">
      <c r="A537" s="507"/>
      <c r="D537" s="508"/>
      <c r="E537" s="509"/>
      <c r="F537" s="510"/>
      <c r="G537" s="511"/>
      <c r="H537" s="512"/>
      <c r="I537" s="513"/>
      <c r="L537" s="514"/>
      <c r="M537" s="515"/>
      <c r="N537" s="515"/>
      <c r="P537" s="514"/>
      <c r="Q537" s="515"/>
      <c r="R537" s="515"/>
      <c r="T537" s="514"/>
      <c r="U537" s="41"/>
      <c r="V537" s="41"/>
      <c r="W537" s="41"/>
      <c r="X537" s="515"/>
      <c r="Y537" s="515"/>
      <c r="Z537" s="515"/>
      <c r="AB537" s="514"/>
      <c r="AC537" s="461"/>
      <c r="AD537" s="461"/>
      <c r="AE537" s="466"/>
      <c r="AF537" s="466"/>
      <c r="AG537" s="466"/>
      <c r="AH537" s="466"/>
      <c r="AI537" s="292"/>
    </row>
    <row r="538" spans="1:35" s="2" customFormat="1">
      <c r="A538" s="507"/>
      <c r="D538" s="508"/>
      <c r="E538" s="509"/>
      <c r="F538" s="510"/>
      <c r="G538" s="511"/>
      <c r="H538" s="512"/>
      <c r="I538" s="513"/>
      <c r="L538" s="514"/>
      <c r="M538" s="515"/>
      <c r="N538" s="515"/>
      <c r="P538" s="514"/>
      <c r="Q538" s="515"/>
      <c r="R538" s="515"/>
      <c r="T538" s="514"/>
      <c r="U538" s="41"/>
      <c r="V538" s="41"/>
      <c r="W538" s="41"/>
      <c r="X538" s="515"/>
      <c r="Y538" s="515"/>
      <c r="Z538" s="515"/>
      <c r="AB538" s="514"/>
      <c r="AC538" s="461"/>
      <c r="AD538" s="461"/>
      <c r="AE538" s="466"/>
      <c r="AF538" s="466"/>
      <c r="AG538" s="466"/>
      <c r="AH538" s="466"/>
      <c r="AI538" s="292"/>
    </row>
    <row r="539" spans="1:35" s="2" customFormat="1">
      <c r="A539" s="507"/>
      <c r="D539" s="508"/>
      <c r="E539" s="509"/>
      <c r="F539" s="510"/>
      <c r="G539" s="511"/>
      <c r="H539" s="512"/>
      <c r="I539" s="513"/>
      <c r="L539" s="514"/>
      <c r="M539" s="515"/>
      <c r="N539" s="515"/>
      <c r="P539" s="514"/>
      <c r="Q539" s="515"/>
      <c r="R539" s="515"/>
      <c r="T539" s="514"/>
      <c r="U539" s="41"/>
      <c r="V539" s="41"/>
      <c r="W539" s="41"/>
      <c r="X539" s="515"/>
      <c r="Y539" s="515"/>
      <c r="Z539" s="515"/>
      <c r="AB539" s="514"/>
      <c r="AC539" s="461"/>
      <c r="AD539" s="461"/>
      <c r="AE539" s="466"/>
      <c r="AF539" s="466"/>
      <c r="AG539" s="466"/>
      <c r="AH539" s="466"/>
      <c r="AI539" s="292"/>
    </row>
    <row r="540" spans="1:35" s="2" customFormat="1">
      <c r="A540" s="507"/>
      <c r="D540" s="508"/>
      <c r="E540" s="509"/>
      <c r="F540" s="510"/>
      <c r="G540" s="511"/>
      <c r="H540" s="512"/>
      <c r="I540" s="513"/>
      <c r="L540" s="514"/>
      <c r="M540" s="515"/>
      <c r="N540" s="515"/>
      <c r="P540" s="514"/>
      <c r="Q540" s="515"/>
      <c r="R540" s="515"/>
      <c r="T540" s="514"/>
      <c r="U540" s="41"/>
      <c r="V540" s="41"/>
      <c r="W540" s="41"/>
      <c r="X540" s="515"/>
      <c r="Y540" s="515"/>
      <c r="Z540" s="515"/>
      <c r="AB540" s="514"/>
      <c r="AC540" s="461"/>
      <c r="AD540" s="461"/>
      <c r="AE540" s="466"/>
      <c r="AF540" s="466"/>
      <c r="AG540" s="466"/>
      <c r="AH540" s="466"/>
      <c r="AI540" s="292"/>
    </row>
    <row r="541" spans="1:35" s="2" customFormat="1">
      <c r="A541" s="507"/>
      <c r="D541" s="508"/>
      <c r="E541" s="509"/>
      <c r="F541" s="510"/>
      <c r="G541" s="511"/>
      <c r="H541" s="512"/>
      <c r="I541" s="513"/>
      <c r="L541" s="514"/>
      <c r="M541" s="515"/>
      <c r="N541" s="515"/>
      <c r="P541" s="514"/>
      <c r="Q541" s="515"/>
      <c r="R541" s="515"/>
      <c r="T541" s="514"/>
      <c r="U541" s="41"/>
      <c r="V541" s="41"/>
      <c r="W541" s="41"/>
      <c r="X541" s="515"/>
      <c r="Y541" s="515"/>
      <c r="Z541" s="515"/>
      <c r="AB541" s="514"/>
      <c r="AC541" s="461"/>
      <c r="AD541" s="461"/>
      <c r="AE541" s="466"/>
      <c r="AF541" s="466"/>
      <c r="AG541" s="466"/>
      <c r="AH541" s="466"/>
      <c r="AI541" s="292"/>
    </row>
    <row r="542" spans="1:35" s="2" customFormat="1">
      <c r="A542" s="507"/>
      <c r="D542" s="508"/>
      <c r="E542" s="509"/>
      <c r="F542" s="510"/>
      <c r="G542" s="511"/>
      <c r="H542" s="512"/>
      <c r="I542" s="513"/>
      <c r="L542" s="514"/>
      <c r="M542" s="515"/>
      <c r="N542" s="515"/>
      <c r="P542" s="514"/>
      <c r="Q542" s="515"/>
      <c r="R542" s="515"/>
      <c r="T542" s="514"/>
      <c r="U542" s="41"/>
      <c r="V542" s="41"/>
      <c r="W542" s="41"/>
      <c r="X542" s="515"/>
      <c r="Y542" s="515"/>
      <c r="Z542" s="515"/>
      <c r="AB542" s="514"/>
      <c r="AC542" s="461"/>
      <c r="AD542" s="461"/>
      <c r="AE542" s="466"/>
      <c r="AF542" s="466"/>
      <c r="AG542" s="466"/>
      <c r="AH542" s="466"/>
      <c r="AI542" s="292"/>
    </row>
    <row r="543" spans="1:35" s="2" customFormat="1">
      <c r="A543" s="507"/>
      <c r="D543" s="508"/>
      <c r="E543" s="509"/>
      <c r="F543" s="510"/>
      <c r="G543" s="511"/>
      <c r="H543" s="512"/>
      <c r="I543" s="513"/>
      <c r="L543" s="514"/>
      <c r="M543" s="515"/>
      <c r="N543" s="515"/>
      <c r="P543" s="514"/>
      <c r="Q543" s="515"/>
      <c r="R543" s="515"/>
      <c r="T543" s="514"/>
      <c r="U543" s="41"/>
      <c r="V543" s="41"/>
      <c r="W543" s="41"/>
      <c r="X543" s="515"/>
      <c r="Y543" s="515"/>
      <c r="Z543" s="515"/>
      <c r="AB543" s="514"/>
      <c r="AC543" s="461"/>
      <c r="AD543" s="461"/>
      <c r="AE543" s="466"/>
      <c r="AF543" s="466"/>
      <c r="AG543" s="466"/>
      <c r="AH543" s="466"/>
      <c r="AI543" s="292"/>
    </row>
    <row r="544" spans="1:35" s="2" customFormat="1">
      <c r="A544" s="507"/>
      <c r="D544" s="508"/>
      <c r="E544" s="509"/>
      <c r="F544" s="510"/>
      <c r="G544" s="511"/>
      <c r="H544" s="512"/>
      <c r="I544" s="513"/>
      <c r="L544" s="514"/>
      <c r="M544" s="515"/>
      <c r="N544" s="515"/>
      <c r="P544" s="514"/>
      <c r="Q544" s="515"/>
      <c r="R544" s="515"/>
      <c r="T544" s="514"/>
      <c r="U544" s="41"/>
      <c r="V544" s="41"/>
      <c r="W544" s="41"/>
      <c r="X544" s="515"/>
      <c r="Y544" s="515"/>
      <c r="Z544" s="515"/>
      <c r="AB544" s="514"/>
      <c r="AC544" s="461"/>
      <c r="AD544" s="461"/>
      <c r="AE544" s="466"/>
      <c r="AF544" s="466"/>
      <c r="AG544" s="466"/>
      <c r="AH544" s="466"/>
      <c r="AI544" s="292"/>
    </row>
    <row r="545" spans="1:35" s="2" customFormat="1">
      <c r="A545" s="507"/>
      <c r="D545" s="508"/>
      <c r="E545" s="509"/>
      <c r="F545" s="510"/>
      <c r="G545" s="511"/>
      <c r="H545" s="512"/>
      <c r="I545" s="513"/>
      <c r="L545" s="514"/>
      <c r="M545" s="515"/>
      <c r="N545" s="515"/>
      <c r="P545" s="514"/>
      <c r="Q545" s="515"/>
      <c r="R545" s="515"/>
      <c r="T545" s="514"/>
      <c r="U545" s="41"/>
      <c r="V545" s="41"/>
      <c r="W545" s="41"/>
      <c r="X545" s="515"/>
      <c r="Y545" s="515"/>
      <c r="Z545" s="515"/>
      <c r="AB545" s="514"/>
      <c r="AC545" s="461"/>
      <c r="AD545" s="461"/>
      <c r="AE545" s="466"/>
      <c r="AF545" s="466"/>
      <c r="AG545" s="466"/>
      <c r="AH545" s="466"/>
      <c r="AI545" s="292"/>
    </row>
    <row r="546" spans="1:35" s="2" customFormat="1">
      <c r="A546" s="507"/>
      <c r="D546" s="508"/>
      <c r="E546" s="509"/>
      <c r="F546" s="510"/>
      <c r="G546" s="511"/>
      <c r="H546" s="512"/>
      <c r="I546" s="513"/>
      <c r="L546" s="514"/>
      <c r="M546" s="515"/>
      <c r="N546" s="515"/>
      <c r="P546" s="514"/>
      <c r="Q546" s="515"/>
      <c r="R546" s="515"/>
      <c r="T546" s="514"/>
      <c r="U546" s="41"/>
      <c r="V546" s="41"/>
      <c r="W546" s="41"/>
      <c r="X546" s="515"/>
      <c r="Y546" s="515"/>
      <c r="Z546" s="515"/>
      <c r="AB546" s="514"/>
      <c r="AC546" s="461"/>
      <c r="AD546" s="461"/>
      <c r="AE546" s="466"/>
      <c r="AF546" s="466"/>
      <c r="AG546" s="466"/>
      <c r="AH546" s="466"/>
      <c r="AI546" s="292"/>
    </row>
    <row r="547" spans="1:35" s="2" customFormat="1">
      <c r="A547" s="507"/>
      <c r="D547" s="508"/>
      <c r="E547" s="509"/>
      <c r="F547" s="510"/>
      <c r="G547" s="511"/>
      <c r="H547" s="512"/>
      <c r="I547" s="513"/>
      <c r="L547" s="514"/>
      <c r="M547" s="515"/>
      <c r="N547" s="515"/>
      <c r="P547" s="514"/>
      <c r="Q547" s="515"/>
      <c r="R547" s="515"/>
      <c r="T547" s="514"/>
      <c r="U547" s="41"/>
      <c r="V547" s="41"/>
      <c r="W547" s="41"/>
      <c r="X547" s="515"/>
      <c r="Y547" s="515"/>
      <c r="Z547" s="515"/>
      <c r="AB547" s="514"/>
      <c r="AC547" s="461"/>
      <c r="AD547" s="461"/>
      <c r="AE547" s="466"/>
      <c r="AF547" s="466"/>
      <c r="AG547" s="466"/>
      <c r="AH547" s="466"/>
      <c r="AI547" s="292"/>
    </row>
    <row r="548" spans="1:35" s="2" customFormat="1">
      <c r="A548" s="507"/>
      <c r="D548" s="508"/>
      <c r="E548" s="509"/>
      <c r="F548" s="510"/>
      <c r="G548" s="511"/>
      <c r="H548" s="512"/>
      <c r="I548" s="513"/>
      <c r="L548" s="514"/>
      <c r="M548" s="515"/>
      <c r="N548" s="515"/>
      <c r="P548" s="514"/>
      <c r="Q548" s="515"/>
      <c r="R548" s="515"/>
      <c r="T548" s="514"/>
      <c r="U548" s="41"/>
      <c r="V548" s="41"/>
      <c r="W548" s="41"/>
      <c r="X548" s="515"/>
      <c r="Y548" s="515"/>
      <c r="Z548" s="515"/>
      <c r="AB548" s="514"/>
      <c r="AC548" s="461"/>
      <c r="AD548" s="461"/>
      <c r="AE548" s="466"/>
      <c r="AF548" s="466"/>
      <c r="AG548" s="466"/>
      <c r="AH548" s="466"/>
      <c r="AI548" s="292"/>
    </row>
    <row r="549" spans="1:35" s="2" customFormat="1">
      <c r="A549" s="507"/>
      <c r="D549" s="508"/>
      <c r="E549" s="509"/>
      <c r="F549" s="510"/>
      <c r="G549" s="511"/>
      <c r="H549" s="512"/>
      <c r="I549" s="513"/>
      <c r="L549" s="514"/>
      <c r="M549" s="515"/>
      <c r="N549" s="515"/>
      <c r="P549" s="514"/>
      <c r="Q549" s="515"/>
      <c r="R549" s="515"/>
      <c r="T549" s="514"/>
      <c r="U549" s="41"/>
      <c r="V549" s="41"/>
      <c r="W549" s="41"/>
      <c r="X549" s="515"/>
      <c r="Y549" s="515"/>
      <c r="Z549" s="515"/>
      <c r="AB549" s="514"/>
      <c r="AC549" s="461"/>
      <c r="AD549" s="461"/>
      <c r="AE549" s="466"/>
      <c r="AF549" s="466"/>
      <c r="AG549" s="466"/>
      <c r="AH549" s="466"/>
      <c r="AI549" s="292"/>
    </row>
    <row r="550" spans="1:35" s="2" customFormat="1">
      <c r="A550" s="507"/>
      <c r="D550" s="508"/>
      <c r="E550" s="509"/>
      <c r="F550" s="510"/>
      <c r="G550" s="511"/>
      <c r="H550" s="512"/>
      <c r="I550" s="513"/>
      <c r="L550" s="514"/>
      <c r="M550" s="515"/>
      <c r="N550" s="515"/>
      <c r="P550" s="514"/>
      <c r="Q550" s="515"/>
      <c r="R550" s="515"/>
      <c r="T550" s="514"/>
      <c r="U550" s="41"/>
      <c r="V550" s="41"/>
      <c r="W550" s="41"/>
      <c r="X550" s="515"/>
      <c r="Y550" s="515"/>
      <c r="Z550" s="515"/>
      <c r="AB550" s="514"/>
      <c r="AC550" s="461"/>
      <c r="AD550" s="461"/>
      <c r="AE550" s="466"/>
      <c r="AF550" s="466"/>
      <c r="AG550" s="466"/>
      <c r="AH550" s="466"/>
      <c r="AI550" s="292"/>
    </row>
    <row r="551" spans="1:35" s="2" customFormat="1">
      <c r="A551" s="507"/>
      <c r="D551" s="508"/>
      <c r="E551" s="509"/>
      <c r="F551" s="510"/>
      <c r="G551" s="511"/>
      <c r="H551" s="512"/>
      <c r="I551" s="513"/>
      <c r="L551" s="514"/>
      <c r="M551" s="515"/>
      <c r="N551" s="515"/>
      <c r="P551" s="514"/>
      <c r="Q551" s="515"/>
      <c r="R551" s="515"/>
      <c r="T551" s="514"/>
      <c r="U551" s="41"/>
      <c r="V551" s="41"/>
      <c r="W551" s="41"/>
      <c r="X551" s="515"/>
      <c r="Y551" s="515"/>
      <c r="Z551" s="515"/>
      <c r="AB551" s="514"/>
      <c r="AC551" s="461"/>
      <c r="AD551" s="461"/>
      <c r="AE551" s="466"/>
      <c r="AF551" s="466"/>
      <c r="AG551" s="466"/>
      <c r="AH551" s="466"/>
      <c r="AI551" s="292"/>
    </row>
    <row r="552" spans="1:35" s="2" customFormat="1">
      <c r="A552" s="507"/>
      <c r="D552" s="508"/>
      <c r="E552" s="509"/>
      <c r="F552" s="510"/>
      <c r="G552" s="511"/>
      <c r="H552" s="512"/>
      <c r="I552" s="513"/>
      <c r="L552" s="514"/>
      <c r="M552" s="515"/>
      <c r="N552" s="515"/>
      <c r="P552" s="514"/>
      <c r="Q552" s="515"/>
      <c r="R552" s="515"/>
      <c r="T552" s="514"/>
      <c r="U552" s="41"/>
      <c r="V552" s="41"/>
      <c r="W552" s="41"/>
      <c r="X552" s="515"/>
      <c r="Y552" s="515"/>
      <c r="Z552" s="515"/>
      <c r="AB552" s="514"/>
      <c r="AC552" s="461"/>
      <c r="AD552" s="461"/>
      <c r="AE552" s="466"/>
      <c r="AF552" s="466"/>
      <c r="AG552" s="466"/>
      <c r="AH552" s="466"/>
      <c r="AI552" s="292"/>
    </row>
    <row r="553" spans="1:35" s="2" customFormat="1">
      <c r="A553" s="507"/>
      <c r="D553" s="508"/>
      <c r="E553" s="509"/>
      <c r="F553" s="510"/>
      <c r="G553" s="511"/>
      <c r="H553" s="512"/>
      <c r="I553" s="513"/>
      <c r="L553" s="514"/>
      <c r="M553" s="515"/>
      <c r="N553" s="515"/>
      <c r="P553" s="514"/>
      <c r="Q553" s="515"/>
      <c r="R553" s="515"/>
      <c r="T553" s="514"/>
      <c r="U553" s="41"/>
      <c r="V553" s="41"/>
      <c r="W553" s="41"/>
      <c r="X553" s="515"/>
      <c r="Y553" s="515"/>
      <c r="Z553" s="515"/>
      <c r="AB553" s="514"/>
      <c r="AC553" s="461"/>
      <c r="AD553" s="461"/>
      <c r="AE553" s="466"/>
      <c r="AF553" s="466"/>
      <c r="AG553" s="466"/>
      <c r="AH553" s="466"/>
      <c r="AI553" s="292"/>
    </row>
    <row r="554" spans="1:35" s="2" customFormat="1">
      <c r="A554" s="507"/>
      <c r="D554" s="508"/>
      <c r="E554" s="509"/>
      <c r="F554" s="510"/>
      <c r="G554" s="511"/>
      <c r="H554" s="512"/>
      <c r="I554" s="513"/>
      <c r="L554" s="514"/>
      <c r="M554" s="515"/>
      <c r="N554" s="515"/>
      <c r="P554" s="514"/>
      <c r="Q554" s="515"/>
      <c r="R554" s="515"/>
      <c r="T554" s="514"/>
      <c r="U554" s="41"/>
      <c r="V554" s="41"/>
      <c r="W554" s="41"/>
      <c r="X554" s="515"/>
      <c r="Y554" s="515"/>
      <c r="Z554" s="515"/>
      <c r="AB554" s="514"/>
      <c r="AC554" s="461"/>
      <c r="AD554" s="461"/>
      <c r="AE554" s="466"/>
      <c r="AF554" s="466"/>
      <c r="AG554" s="466"/>
      <c r="AH554" s="466"/>
      <c r="AI554" s="292"/>
    </row>
    <row r="555" spans="1:35" s="2" customFormat="1">
      <c r="A555" s="507"/>
      <c r="D555" s="508"/>
      <c r="E555" s="509"/>
      <c r="F555" s="510"/>
      <c r="G555" s="511"/>
      <c r="H555" s="512"/>
      <c r="I555" s="513"/>
      <c r="L555" s="514"/>
      <c r="M555" s="515"/>
      <c r="N555" s="515"/>
      <c r="P555" s="514"/>
      <c r="Q555" s="515"/>
      <c r="R555" s="515"/>
      <c r="T555" s="514"/>
      <c r="U555" s="41"/>
      <c r="V555" s="41"/>
      <c r="W555" s="41"/>
      <c r="X555" s="515"/>
      <c r="Y555" s="515"/>
      <c r="Z555" s="515"/>
      <c r="AB555" s="514"/>
      <c r="AC555" s="461"/>
      <c r="AD555" s="461"/>
      <c r="AE555" s="466"/>
      <c r="AF555" s="466"/>
      <c r="AG555" s="466"/>
      <c r="AH555" s="466"/>
      <c r="AI555" s="292"/>
    </row>
    <row r="556" spans="1:35" s="2" customFormat="1">
      <c r="A556" s="507"/>
      <c r="D556" s="508"/>
      <c r="E556" s="509"/>
      <c r="F556" s="510"/>
      <c r="G556" s="511"/>
      <c r="H556" s="512"/>
      <c r="I556" s="513"/>
      <c r="L556" s="514"/>
      <c r="M556" s="515"/>
      <c r="N556" s="515"/>
      <c r="P556" s="514"/>
      <c r="Q556" s="515"/>
      <c r="R556" s="515"/>
      <c r="T556" s="514"/>
      <c r="U556" s="41"/>
      <c r="V556" s="41"/>
      <c r="W556" s="41"/>
      <c r="X556" s="515"/>
      <c r="Y556" s="515"/>
      <c r="Z556" s="515"/>
      <c r="AB556" s="514"/>
      <c r="AC556" s="461"/>
      <c r="AD556" s="461"/>
      <c r="AE556" s="466"/>
      <c r="AF556" s="466"/>
      <c r="AG556" s="466"/>
      <c r="AH556" s="466"/>
      <c r="AI556" s="292"/>
    </row>
    <row r="557" spans="1:35" s="2" customFormat="1">
      <c r="A557" s="507"/>
      <c r="D557" s="508"/>
      <c r="E557" s="509"/>
      <c r="F557" s="510"/>
      <c r="G557" s="511"/>
      <c r="H557" s="512"/>
      <c r="I557" s="513"/>
      <c r="L557" s="514"/>
      <c r="M557" s="515"/>
      <c r="N557" s="515"/>
      <c r="P557" s="514"/>
      <c r="Q557" s="515"/>
      <c r="R557" s="515"/>
      <c r="T557" s="514"/>
      <c r="U557" s="41"/>
      <c r="V557" s="41"/>
      <c r="W557" s="41"/>
      <c r="X557" s="515"/>
      <c r="Y557" s="515"/>
      <c r="Z557" s="515"/>
      <c r="AB557" s="514"/>
      <c r="AC557" s="461"/>
      <c r="AD557" s="461"/>
      <c r="AE557" s="466"/>
      <c r="AF557" s="466"/>
      <c r="AG557" s="466"/>
      <c r="AH557" s="466"/>
      <c r="AI557" s="292"/>
    </row>
    <row r="558" spans="1:35" s="2" customFormat="1">
      <c r="A558" s="507"/>
      <c r="D558" s="508"/>
      <c r="E558" s="509"/>
      <c r="F558" s="510"/>
      <c r="G558" s="511"/>
      <c r="H558" s="512"/>
      <c r="I558" s="513"/>
      <c r="L558" s="514"/>
      <c r="M558" s="515"/>
      <c r="N558" s="515"/>
      <c r="P558" s="514"/>
      <c r="Q558" s="515"/>
      <c r="R558" s="515"/>
      <c r="T558" s="514"/>
      <c r="U558" s="41"/>
      <c r="V558" s="41"/>
      <c r="W558" s="41"/>
      <c r="X558" s="515"/>
      <c r="Y558" s="515"/>
      <c r="Z558" s="515"/>
      <c r="AB558" s="514"/>
      <c r="AC558" s="461"/>
      <c r="AD558" s="461"/>
      <c r="AE558" s="466"/>
      <c r="AF558" s="466"/>
      <c r="AG558" s="466"/>
      <c r="AH558" s="466"/>
      <c r="AI558" s="292"/>
    </row>
    <row r="559" spans="1:35" s="2" customFormat="1">
      <c r="A559" s="507"/>
      <c r="D559" s="508"/>
      <c r="E559" s="509"/>
      <c r="F559" s="510"/>
      <c r="G559" s="511"/>
      <c r="H559" s="512"/>
      <c r="I559" s="513"/>
      <c r="L559" s="514"/>
      <c r="M559" s="515"/>
      <c r="N559" s="515"/>
      <c r="P559" s="514"/>
      <c r="Q559" s="515"/>
      <c r="R559" s="515"/>
      <c r="T559" s="514"/>
      <c r="U559" s="41"/>
      <c r="V559" s="41"/>
      <c r="W559" s="41"/>
      <c r="X559" s="515"/>
      <c r="Y559" s="515"/>
      <c r="Z559" s="515"/>
      <c r="AB559" s="514"/>
      <c r="AC559" s="461"/>
      <c r="AD559" s="461"/>
      <c r="AE559" s="466"/>
      <c r="AF559" s="466"/>
      <c r="AG559" s="466"/>
      <c r="AH559" s="466"/>
      <c r="AI559" s="292"/>
    </row>
    <row r="560" spans="1:35" s="2" customFormat="1">
      <c r="A560" s="507"/>
      <c r="D560" s="508"/>
      <c r="E560" s="509"/>
      <c r="F560" s="510"/>
      <c r="G560" s="511"/>
      <c r="H560" s="512"/>
      <c r="I560" s="513"/>
      <c r="L560" s="514"/>
      <c r="M560" s="515"/>
      <c r="N560" s="515"/>
      <c r="P560" s="514"/>
      <c r="Q560" s="515"/>
      <c r="R560" s="515"/>
      <c r="T560" s="514"/>
      <c r="U560" s="41"/>
      <c r="V560" s="41"/>
      <c r="W560" s="41"/>
      <c r="X560" s="515"/>
      <c r="Y560" s="515"/>
      <c r="Z560" s="515"/>
      <c r="AB560" s="514"/>
      <c r="AC560" s="461"/>
      <c r="AD560" s="461"/>
      <c r="AE560" s="466"/>
      <c r="AF560" s="466"/>
      <c r="AG560" s="466"/>
      <c r="AH560" s="466"/>
      <c r="AI560" s="292"/>
    </row>
    <row r="561" spans="1:35" s="2" customFormat="1">
      <c r="A561" s="507"/>
      <c r="D561" s="508"/>
      <c r="E561" s="509"/>
      <c r="F561" s="510"/>
      <c r="G561" s="511"/>
      <c r="H561" s="512"/>
      <c r="I561" s="513"/>
      <c r="L561" s="514"/>
      <c r="M561" s="515"/>
      <c r="N561" s="515"/>
      <c r="P561" s="514"/>
      <c r="Q561" s="515"/>
      <c r="R561" s="515"/>
      <c r="T561" s="514"/>
      <c r="U561" s="41"/>
      <c r="V561" s="41"/>
      <c r="W561" s="41"/>
      <c r="X561" s="515"/>
      <c r="Y561" s="515"/>
      <c r="Z561" s="515"/>
      <c r="AB561" s="514"/>
      <c r="AC561" s="461"/>
      <c r="AD561" s="461"/>
      <c r="AE561" s="466"/>
      <c r="AF561" s="466"/>
      <c r="AG561" s="466"/>
      <c r="AH561" s="466"/>
      <c r="AI561" s="292"/>
    </row>
    <row r="562" spans="1:35" s="2" customFormat="1">
      <c r="A562" s="507"/>
      <c r="D562" s="508"/>
      <c r="E562" s="509"/>
      <c r="F562" s="510"/>
      <c r="G562" s="511"/>
      <c r="H562" s="512"/>
      <c r="I562" s="513"/>
      <c r="L562" s="514"/>
      <c r="M562" s="515"/>
      <c r="N562" s="515"/>
      <c r="P562" s="514"/>
      <c r="Q562" s="515"/>
      <c r="R562" s="515"/>
      <c r="T562" s="514"/>
      <c r="U562" s="41"/>
      <c r="V562" s="41"/>
      <c r="W562" s="41"/>
      <c r="X562" s="515"/>
      <c r="Y562" s="515"/>
      <c r="Z562" s="515"/>
      <c r="AB562" s="514"/>
      <c r="AC562" s="461"/>
      <c r="AD562" s="461"/>
      <c r="AE562" s="466"/>
      <c r="AF562" s="466"/>
      <c r="AG562" s="466"/>
      <c r="AH562" s="466"/>
      <c r="AI562" s="292"/>
    </row>
    <row r="563" spans="1:35" s="2" customFormat="1">
      <c r="A563" s="507"/>
      <c r="D563" s="508"/>
      <c r="E563" s="509"/>
      <c r="F563" s="510"/>
      <c r="G563" s="511"/>
      <c r="H563" s="512"/>
      <c r="I563" s="513"/>
      <c r="L563" s="514"/>
      <c r="M563" s="515"/>
      <c r="N563" s="515"/>
      <c r="P563" s="514"/>
      <c r="Q563" s="515"/>
      <c r="R563" s="515"/>
      <c r="T563" s="514"/>
      <c r="U563" s="41"/>
      <c r="V563" s="41"/>
      <c r="W563" s="41"/>
      <c r="X563" s="515"/>
      <c r="Y563" s="515"/>
      <c r="Z563" s="515"/>
      <c r="AB563" s="514"/>
      <c r="AC563" s="461"/>
      <c r="AD563" s="461"/>
      <c r="AE563" s="466"/>
      <c r="AF563" s="466"/>
      <c r="AG563" s="466"/>
      <c r="AH563" s="466"/>
      <c r="AI563" s="292"/>
    </row>
    <row r="564" spans="1:35" s="2" customFormat="1">
      <c r="A564" s="507"/>
      <c r="D564" s="508"/>
      <c r="E564" s="509"/>
      <c r="F564" s="510"/>
      <c r="G564" s="511"/>
      <c r="H564" s="512"/>
      <c r="I564" s="513"/>
      <c r="L564" s="514"/>
      <c r="M564" s="515"/>
      <c r="N564" s="515"/>
      <c r="P564" s="514"/>
      <c r="Q564" s="515"/>
      <c r="R564" s="515"/>
      <c r="T564" s="514"/>
      <c r="U564" s="41"/>
      <c r="V564" s="41"/>
      <c r="W564" s="41"/>
      <c r="X564" s="515"/>
      <c r="Y564" s="515"/>
      <c r="Z564" s="515"/>
      <c r="AB564" s="514"/>
      <c r="AC564" s="461"/>
      <c r="AD564" s="461"/>
      <c r="AE564" s="466"/>
      <c r="AF564" s="466"/>
      <c r="AG564" s="466"/>
      <c r="AH564" s="466"/>
      <c r="AI564" s="292"/>
    </row>
    <row r="565" spans="1:35" s="2" customFormat="1">
      <c r="A565" s="507"/>
      <c r="D565" s="508"/>
      <c r="E565" s="509"/>
      <c r="F565" s="510"/>
      <c r="G565" s="511"/>
      <c r="H565" s="512"/>
      <c r="I565" s="513"/>
      <c r="L565" s="514"/>
      <c r="M565" s="515"/>
      <c r="N565" s="515"/>
      <c r="P565" s="514"/>
      <c r="Q565" s="515"/>
      <c r="R565" s="515"/>
      <c r="T565" s="514"/>
      <c r="U565" s="41"/>
      <c r="V565" s="41"/>
      <c r="W565" s="41"/>
      <c r="X565" s="515"/>
      <c r="Y565" s="515"/>
      <c r="Z565" s="515"/>
      <c r="AB565" s="514"/>
      <c r="AC565" s="461"/>
      <c r="AD565" s="461"/>
      <c r="AE565" s="466"/>
      <c r="AF565" s="466"/>
      <c r="AG565" s="466"/>
      <c r="AH565" s="466"/>
      <c r="AI565" s="292"/>
    </row>
    <row r="566" spans="1:35" s="2" customFormat="1">
      <c r="A566" s="507"/>
      <c r="D566" s="508"/>
      <c r="E566" s="509"/>
      <c r="F566" s="510"/>
      <c r="G566" s="511"/>
      <c r="H566" s="512"/>
      <c r="I566" s="513"/>
      <c r="L566" s="514"/>
      <c r="M566" s="515"/>
      <c r="N566" s="515"/>
      <c r="P566" s="514"/>
      <c r="Q566" s="515"/>
      <c r="R566" s="515"/>
      <c r="T566" s="514"/>
      <c r="U566" s="41"/>
      <c r="V566" s="41"/>
      <c r="W566" s="41"/>
      <c r="X566" s="515"/>
      <c r="Y566" s="515"/>
      <c r="Z566" s="515"/>
      <c r="AB566" s="514"/>
      <c r="AC566" s="461"/>
      <c r="AD566" s="461"/>
      <c r="AE566" s="466"/>
      <c r="AF566" s="466"/>
      <c r="AG566" s="466"/>
      <c r="AH566" s="466"/>
      <c r="AI566" s="292"/>
    </row>
    <row r="567" spans="1:35" s="2" customFormat="1">
      <c r="A567" s="507"/>
      <c r="D567" s="508"/>
      <c r="E567" s="509"/>
      <c r="F567" s="510"/>
      <c r="G567" s="511"/>
      <c r="H567" s="512"/>
      <c r="I567" s="513"/>
      <c r="L567" s="514"/>
      <c r="M567" s="515"/>
      <c r="N567" s="515"/>
      <c r="P567" s="514"/>
      <c r="Q567" s="515"/>
      <c r="R567" s="515"/>
      <c r="T567" s="514"/>
      <c r="U567" s="41"/>
      <c r="V567" s="41"/>
      <c r="W567" s="41"/>
      <c r="X567" s="515"/>
      <c r="Y567" s="515"/>
      <c r="Z567" s="515"/>
      <c r="AB567" s="514"/>
      <c r="AC567" s="461"/>
      <c r="AD567" s="461"/>
      <c r="AE567" s="466"/>
      <c r="AF567" s="466"/>
      <c r="AG567" s="466"/>
      <c r="AH567" s="466"/>
      <c r="AI567" s="292"/>
    </row>
    <row r="568" spans="1:35" s="2" customFormat="1">
      <c r="A568" s="507"/>
      <c r="D568" s="508"/>
      <c r="E568" s="509"/>
      <c r="F568" s="510"/>
      <c r="G568" s="511"/>
      <c r="H568" s="512"/>
      <c r="I568" s="513"/>
      <c r="L568" s="514"/>
      <c r="M568" s="515"/>
      <c r="N568" s="515"/>
      <c r="P568" s="514"/>
      <c r="Q568" s="515"/>
      <c r="R568" s="515"/>
      <c r="T568" s="514"/>
      <c r="U568" s="41"/>
      <c r="V568" s="41"/>
      <c r="W568" s="41"/>
      <c r="X568" s="515"/>
      <c r="Y568" s="515"/>
      <c r="Z568" s="515"/>
      <c r="AB568" s="514"/>
      <c r="AC568" s="461"/>
      <c r="AD568" s="461"/>
      <c r="AE568" s="466"/>
      <c r="AF568" s="466"/>
      <c r="AG568" s="466"/>
      <c r="AH568" s="466"/>
      <c r="AI568" s="292"/>
    </row>
    <row r="569" spans="1:35" s="2" customFormat="1">
      <c r="A569" s="507"/>
      <c r="D569" s="508"/>
      <c r="E569" s="509"/>
      <c r="F569" s="510"/>
      <c r="G569" s="511"/>
      <c r="H569" s="512"/>
      <c r="I569" s="513"/>
      <c r="L569" s="514"/>
      <c r="M569" s="515"/>
      <c r="N569" s="515"/>
      <c r="P569" s="514"/>
      <c r="Q569" s="515"/>
      <c r="R569" s="515"/>
      <c r="T569" s="514"/>
      <c r="U569" s="41"/>
      <c r="V569" s="41"/>
      <c r="W569" s="41"/>
      <c r="X569" s="515"/>
      <c r="Y569" s="515"/>
      <c r="Z569" s="515"/>
      <c r="AB569" s="514"/>
      <c r="AC569" s="461"/>
      <c r="AD569" s="461"/>
      <c r="AE569" s="466"/>
      <c r="AF569" s="466"/>
      <c r="AG569" s="466"/>
      <c r="AH569" s="466"/>
      <c r="AI569" s="292"/>
    </row>
    <row r="570" spans="1:35" s="2" customFormat="1">
      <c r="A570" s="507"/>
      <c r="D570" s="508"/>
      <c r="E570" s="509"/>
      <c r="F570" s="510"/>
      <c r="G570" s="511"/>
      <c r="H570" s="512"/>
      <c r="I570" s="513"/>
      <c r="L570" s="514"/>
      <c r="M570" s="515"/>
      <c r="N570" s="515"/>
      <c r="P570" s="514"/>
      <c r="Q570" s="515"/>
      <c r="R570" s="515"/>
      <c r="T570" s="514"/>
      <c r="U570" s="41"/>
      <c r="V570" s="41"/>
      <c r="W570" s="41"/>
      <c r="X570" s="515"/>
      <c r="Y570" s="515"/>
      <c r="Z570" s="515"/>
      <c r="AB570" s="514"/>
      <c r="AC570" s="461"/>
      <c r="AD570" s="461"/>
      <c r="AE570" s="466"/>
      <c r="AF570" s="466"/>
      <c r="AG570" s="466"/>
      <c r="AH570" s="466"/>
      <c r="AI570" s="292"/>
    </row>
    <row r="571" spans="1:35" s="2" customFormat="1">
      <c r="A571" s="507"/>
      <c r="D571" s="508"/>
      <c r="E571" s="509"/>
      <c r="F571" s="510"/>
      <c r="G571" s="511"/>
      <c r="H571" s="512"/>
      <c r="I571" s="513"/>
      <c r="L571" s="514"/>
      <c r="M571" s="515"/>
      <c r="N571" s="515"/>
      <c r="P571" s="514"/>
      <c r="Q571" s="515"/>
      <c r="R571" s="515"/>
      <c r="T571" s="514"/>
      <c r="U571" s="41"/>
      <c r="V571" s="41"/>
      <c r="W571" s="41"/>
      <c r="X571" s="515"/>
      <c r="Y571" s="515"/>
      <c r="Z571" s="515"/>
      <c r="AB571" s="514"/>
      <c r="AC571" s="461"/>
      <c r="AD571" s="461"/>
      <c r="AE571" s="466"/>
      <c r="AF571" s="466"/>
      <c r="AG571" s="466"/>
      <c r="AH571" s="466"/>
      <c r="AI571" s="292"/>
    </row>
    <row r="572" spans="1:35" s="2" customFormat="1">
      <c r="A572" s="507"/>
      <c r="D572" s="508"/>
      <c r="E572" s="509"/>
      <c r="F572" s="510"/>
      <c r="G572" s="511"/>
      <c r="H572" s="512"/>
      <c r="I572" s="513"/>
      <c r="L572" s="514"/>
      <c r="M572" s="515"/>
      <c r="N572" s="515"/>
      <c r="P572" s="514"/>
      <c r="Q572" s="515"/>
      <c r="R572" s="515"/>
      <c r="T572" s="514"/>
      <c r="U572" s="41"/>
      <c r="V572" s="41"/>
      <c r="W572" s="41"/>
      <c r="X572" s="515"/>
      <c r="Y572" s="515"/>
      <c r="Z572" s="515"/>
      <c r="AB572" s="514"/>
      <c r="AC572" s="461"/>
      <c r="AD572" s="461"/>
      <c r="AE572" s="466"/>
      <c r="AF572" s="466"/>
      <c r="AG572" s="466"/>
      <c r="AH572" s="466"/>
      <c r="AI572" s="292"/>
    </row>
    <row r="573" spans="1:35" s="2" customFormat="1">
      <c r="A573" s="507"/>
      <c r="D573" s="508"/>
      <c r="E573" s="509"/>
      <c r="F573" s="510"/>
      <c r="G573" s="511"/>
      <c r="H573" s="512"/>
      <c r="I573" s="513"/>
      <c r="L573" s="514"/>
      <c r="M573" s="515"/>
      <c r="N573" s="515"/>
      <c r="P573" s="514"/>
      <c r="Q573" s="515"/>
      <c r="R573" s="515"/>
      <c r="T573" s="514"/>
      <c r="U573" s="41"/>
      <c r="V573" s="41"/>
      <c r="W573" s="41"/>
      <c r="X573" s="515"/>
      <c r="Y573" s="515"/>
      <c r="Z573" s="515"/>
      <c r="AB573" s="514"/>
      <c r="AC573" s="461"/>
      <c r="AD573" s="461"/>
      <c r="AE573" s="466"/>
      <c r="AF573" s="466"/>
      <c r="AG573" s="466"/>
      <c r="AH573" s="466"/>
      <c r="AI573" s="292"/>
    </row>
    <row r="574" spans="1:35" s="2" customFormat="1">
      <c r="A574" s="507"/>
      <c r="D574" s="508"/>
      <c r="E574" s="509"/>
      <c r="F574" s="510"/>
      <c r="G574" s="511"/>
      <c r="H574" s="512"/>
      <c r="I574" s="513"/>
      <c r="L574" s="514"/>
      <c r="M574" s="515"/>
      <c r="N574" s="515"/>
      <c r="P574" s="514"/>
      <c r="Q574" s="515"/>
      <c r="R574" s="515"/>
      <c r="T574" s="514"/>
      <c r="U574" s="41"/>
      <c r="V574" s="41"/>
      <c r="W574" s="41"/>
      <c r="X574" s="515"/>
      <c r="Y574" s="515"/>
      <c r="Z574" s="515"/>
      <c r="AB574" s="514"/>
      <c r="AC574" s="461"/>
      <c r="AD574" s="461"/>
      <c r="AE574" s="466"/>
      <c r="AF574" s="466"/>
      <c r="AG574" s="466"/>
      <c r="AH574" s="466"/>
      <c r="AI574" s="292"/>
    </row>
    <row r="575" spans="1:35" s="2" customFormat="1">
      <c r="A575" s="507"/>
      <c r="D575" s="508"/>
      <c r="E575" s="509"/>
      <c r="F575" s="510"/>
      <c r="G575" s="511"/>
      <c r="H575" s="512"/>
      <c r="I575" s="513"/>
      <c r="L575" s="514"/>
      <c r="M575" s="515"/>
      <c r="N575" s="515"/>
      <c r="P575" s="514"/>
      <c r="Q575" s="515"/>
      <c r="R575" s="515"/>
      <c r="T575" s="514"/>
      <c r="U575" s="41"/>
      <c r="V575" s="41"/>
      <c r="W575" s="41"/>
      <c r="X575" s="515"/>
      <c r="Y575" s="515"/>
      <c r="Z575" s="515"/>
      <c r="AB575" s="514"/>
      <c r="AC575" s="461"/>
      <c r="AD575" s="461"/>
      <c r="AE575" s="466"/>
      <c r="AF575" s="466"/>
      <c r="AG575" s="466"/>
      <c r="AH575" s="466"/>
      <c r="AI575" s="292"/>
    </row>
    <row r="576" spans="1:35" s="2" customFormat="1">
      <c r="A576" s="507"/>
      <c r="D576" s="508"/>
      <c r="E576" s="509"/>
      <c r="F576" s="510"/>
      <c r="G576" s="511"/>
      <c r="H576" s="512"/>
      <c r="I576" s="513"/>
      <c r="L576" s="514"/>
      <c r="M576" s="515"/>
      <c r="N576" s="515"/>
      <c r="P576" s="514"/>
      <c r="Q576" s="515"/>
      <c r="R576" s="515"/>
      <c r="T576" s="514"/>
      <c r="U576" s="41"/>
      <c r="V576" s="41"/>
      <c r="W576" s="41"/>
      <c r="X576" s="515"/>
      <c r="Y576" s="515"/>
      <c r="Z576" s="515"/>
      <c r="AB576" s="514"/>
      <c r="AC576" s="461"/>
      <c r="AD576" s="461"/>
      <c r="AE576" s="466"/>
      <c r="AF576" s="466"/>
      <c r="AG576" s="466"/>
      <c r="AH576" s="466"/>
      <c r="AI576" s="292"/>
    </row>
    <row r="577" spans="1:35" s="2" customFormat="1">
      <c r="A577" s="507"/>
      <c r="D577" s="508"/>
      <c r="E577" s="509"/>
      <c r="F577" s="510"/>
      <c r="G577" s="511"/>
      <c r="H577" s="512"/>
      <c r="I577" s="513"/>
      <c r="L577" s="514"/>
      <c r="M577" s="515"/>
      <c r="N577" s="515"/>
      <c r="P577" s="514"/>
      <c r="Q577" s="515"/>
      <c r="R577" s="515"/>
      <c r="T577" s="514"/>
      <c r="U577" s="41"/>
      <c r="V577" s="41"/>
      <c r="W577" s="41"/>
      <c r="X577" s="515"/>
      <c r="Y577" s="515"/>
      <c r="Z577" s="515"/>
      <c r="AB577" s="514"/>
      <c r="AC577" s="461"/>
      <c r="AD577" s="461"/>
      <c r="AE577" s="466"/>
      <c r="AF577" s="466"/>
      <c r="AG577" s="466"/>
      <c r="AH577" s="466"/>
      <c r="AI577" s="292"/>
    </row>
    <row r="578" spans="1:35" s="2" customFormat="1">
      <c r="A578" s="507"/>
      <c r="D578" s="508"/>
      <c r="E578" s="509"/>
      <c r="F578" s="510"/>
      <c r="G578" s="511"/>
      <c r="H578" s="512"/>
      <c r="I578" s="513"/>
      <c r="L578" s="514"/>
      <c r="M578" s="515"/>
      <c r="N578" s="515"/>
      <c r="P578" s="514"/>
      <c r="Q578" s="515"/>
      <c r="R578" s="515"/>
      <c r="T578" s="514"/>
      <c r="U578" s="41"/>
      <c r="V578" s="41"/>
      <c r="W578" s="41"/>
      <c r="X578" s="515"/>
      <c r="Y578" s="515"/>
      <c r="Z578" s="515"/>
      <c r="AB578" s="514"/>
      <c r="AC578" s="461"/>
      <c r="AD578" s="461"/>
      <c r="AE578" s="466"/>
      <c r="AF578" s="466"/>
      <c r="AG578" s="466"/>
      <c r="AH578" s="466"/>
      <c r="AI578" s="292"/>
    </row>
    <row r="579" spans="1:35" s="2" customFormat="1">
      <c r="A579" s="507"/>
      <c r="D579" s="508"/>
      <c r="E579" s="509"/>
      <c r="F579" s="510"/>
      <c r="G579" s="511"/>
      <c r="H579" s="512"/>
      <c r="I579" s="513"/>
      <c r="L579" s="514"/>
      <c r="M579" s="515"/>
      <c r="N579" s="515"/>
      <c r="P579" s="514"/>
      <c r="Q579" s="515"/>
      <c r="R579" s="515"/>
      <c r="T579" s="514"/>
      <c r="U579" s="41"/>
      <c r="V579" s="41"/>
      <c r="W579" s="41"/>
      <c r="X579" s="515"/>
      <c r="Y579" s="515"/>
      <c r="Z579" s="515"/>
      <c r="AB579" s="514"/>
      <c r="AC579" s="461"/>
      <c r="AD579" s="461"/>
      <c r="AE579" s="466"/>
      <c r="AF579" s="466"/>
      <c r="AG579" s="466"/>
      <c r="AH579" s="466"/>
      <c r="AI579" s="292"/>
    </row>
    <row r="580" spans="1:35" s="2" customFormat="1">
      <c r="A580" s="507"/>
      <c r="D580" s="508"/>
      <c r="E580" s="509"/>
      <c r="F580" s="510"/>
      <c r="G580" s="511"/>
      <c r="H580" s="512"/>
      <c r="I580" s="513"/>
      <c r="L580" s="514"/>
      <c r="M580" s="515"/>
      <c r="N580" s="515"/>
      <c r="P580" s="514"/>
      <c r="Q580" s="515"/>
      <c r="R580" s="515"/>
      <c r="T580" s="514"/>
      <c r="U580" s="41"/>
      <c r="V580" s="41"/>
      <c r="W580" s="41"/>
      <c r="X580" s="515"/>
      <c r="Y580" s="515"/>
      <c r="Z580" s="515"/>
      <c r="AB580" s="514"/>
      <c r="AC580" s="461"/>
      <c r="AD580" s="461"/>
      <c r="AE580" s="466"/>
      <c r="AF580" s="466"/>
      <c r="AG580" s="466"/>
      <c r="AH580" s="466"/>
      <c r="AI580" s="292"/>
    </row>
    <row r="581" spans="1:35" s="2" customFormat="1">
      <c r="A581" s="507"/>
      <c r="D581" s="508"/>
      <c r="E581" s="509"/>
      <c r="F581" s="510"/>
      <c r="G581" s="511"/>
      <c r="H581" s="512"/>
      <c r="I581" s="513"/>
      <c r="L581" s="514"/>
      <c r="M581" s="515"/>
      <c r="N581" s="515"/>
      <c r="P581" s="514"/>
      <c r="Q581" s="515"/>
      <c r="R581" s="515"/>
      <c r="T581" s="514"/>
      <c r="U581" s="41"/>
      <c r="V581" s="41"/>
      <c r="W581" s="41"/>
      <c r="X581" s="515"/>
      <c r="Y581" s="515"/>
      <c r="Z581" s="515"/>
      <c r="AB581" s="514"/>
      <c r="AC581" s="461"/>
      <c r="AD581" s="461"/>
      <c r="AE581" s="466"/>
      <c r="AF581" s="466"/>
      <c r="AG581" s="466"/>
      <c r="AH581" s="466"/>
      <c r="AI581" s="292"/>
    </row>
    <row r="582" spans="1:35" s="2" customFormat="1">
      <c r="A582" s="507"/>
      <c r="D582" s="508"/>
      <c r="E582" s="509"/>
      <c r="F582" s="510"/>
      <c r="G582" s="511"/>
      <c r="H582" s="512"/>
      <c r="I582" s="513"/>
      <c r="L582" s="514"/>
      <c r="M582" s="515"/>
      <c r="N582" s="515"/>
      <c r="P582" s="514"/>
      <c r="Q582" s="515"/>
      <c r="R582" s="515"/>
      <c r="T582" s="514"/>
      <c r="U582" s="41"/>
      <c r="V582" s="41"/>
      <c r="W582" s="41"/>
      <c r="X582" s="515"/>
      <c r="Y582" s="515"/>
      <c r="Z582" s="515"/>
      <c r="AB582" s="514"/>
      <c r="AC582" s="461"/>
      <c r="AD582" s="461"/>
      <c r="AE582" s="466"/>
      <c r="AF582" s="466"/>
      <c r="AG582" s="466"/>
      <c r="AH582" s="466"/>
      <c r="AI582" s="292"/>
    </row>
    <row r="583" spans="1:35" s="2" customFormat="1">
      <c r="A583" s="507"/>
      <c r="D583" s="508"/>
      <c r="E583" s="509"/>
      <c r="F583" s="510"/>
      <c r="G583" s="511"/>
      <c r="H583" s="512"/>
      <c r="I583" s="513"/>
      <c r="L583" s="514"/>
      <c r="M583" s="515"/>
      <c r="N583" s="515"/>
      <c r="P583" s="514"/>
      <c r="Q583" s="515"/>
      <c r="R583" s="515"/>
      <c r="T583" s="514"/>
      <c r="U583" s="41"/>
      <c r="V583" s="41"/>
      <c r="W583" s="41"/>
      <c r="X583" s="515"/>
      <c r="Y583" s="515"/>
      <c r="Z583" s="515"/>
      <c r="AB583" s="514"/>
      <c r="AC583" s="461"/>
      <c r="AD583" s="461"/>
      <c r="AE583" s="466"/>
      <c r="AF583" s="466"/>
      <c r="AG583" s="466"/>
      <c r="AH583" s="466"/>
      <c r="AI583" s="292"/>
    </row>
    <row r="584" spans="1:35" s="2" customFormat="1">
      <c r="A584" s="507"/>
      <c r="D584" s="508"/>
      <c r="E584" s="509"/>
      <c r="F584" s="510"/>
      <c r="G584" s="511"/>
      <c r="H584" s="512"/>
      <c r="I584" s="513"/>
      <c r="L584" s="514"/>
      <c r="M584" s="515"/>
      <c r="N584" s="515"/>
      <c r="P584" s="514"/>
      <c r="Q584" s="515"/>
      <c r="R584" s="515"/>
      <c r="T584" s="514"/>
      <c r="U584" s="41"/>
      <c r="V584" s="41"/>
      <c r="W584" s="41"/>
      <c r="X584" s="515"/>
      <c r="Y584" s="515"/>
      <c r="Z584" s="515"/>
      <c r="AB584" s="514"/>
      <c r="AC584" s="461"/>
      <c r="AD584" s="461"/>
      <c r="AE584" s="466"/>
      <c r="AF584" s="466"/>
      <c r="AG584" s="466"/>
      <c r="AH584" s="466"/>
      <c r="AI584" s="292"/>
    </row>
    <row r="585" spans="1:35" s="2" customFormat="1">
      <c r="A585" s="507"/>
      <c r="D585" s="508"/>
      <c r="E585" s="509"/>
      <c r="F585" s="510"/>
      <c r="G585" s="511"/>
      <c r="H585" s="512"/>
      <c r="I585" s="513"/>
      <c r="L585" s="514"/>
      <c r="M585" s="515"/>
      <c r="N585" s="515"/>
      <c r="P585" s="514"/>
      <c r="Q585" s="515"/>
      <c r="R585" s="515"/>
      <c r="T585" s="514"/>
      <c r="U585" s="41"/>
      <c r="V585" s="41"/>
      <c r="W585" s="41"/>
      <c r="X585" s="515"/>
      <c r="Y585" s="515"/>
      <c r="Z585" s="515"/>
      <c r="AB585" s="514"/>
      <c r="AC585" s="461"/>
      <c r="AD585" s="461"/>
      <c r="AE585" s="466"/>
      <c r="AF585" s="466"/>
      <c r="AG585" s="466"/>
      <c r="AH585" s="466"/>
      <c r="AI585" s="292"/>
    </row>
    <row r="586" spans="1:35" s="2" customFormat="1">
      <c r="A586" s="507"/>
      <c r="D586" s="508"/>
      <c r="E586" s="509"/>
      <c r="F586" s="510"/>
      <c r="G586" s="511"/>
      <c r="H586" s="512"/>
      <c r="I586" s="513"/>
      <c r="L586" s="514"/>
      <c r="M586" s="515"/>
      <c r="N586" s="515"/>
      <c r="P586" s="514"/>
      <c r="Q586" s="515"/>
      <c r="R586" s="515"/>
      <c r="T586" s="514"/>
      <c r="U586" s="41"/>
      <c r="V586" s="41"/>
      <c r="W586" s="41"/>
      <c r="X586" s="515"/>
      <c r="Y586" s="515"/>
      <c r="Z586" s="515"/>
      <c r="AB586" s="514"/>
      <c r="AC586" s="461"/>
      <c r="AD586" s="461"/>
      <c r="AE586" s="466"/>
      <c r="AF586" s="466"/>
      <c r="AG586" s="466"/>
      <c r="AH586" s="466"/>
      <c r="AI586" s="292"/>
    </row>
    <row r="587" spans="1:35" s="2" customFormat="1">
      <c r="A587" s="507"/>
      <c r="D587" s="508"/>
      <c r="E587" s="509"/>
      <c r="F587" s="510"/>
      <c r="G587" s="511"/>
      <c r="H587" s="512"/>
      <c r="I587" s="513"/>
      <c r="L587" s="514"/>
      <c r="M587" s="515"/>
      <c r="N587" s="515"/>
      <c r="P587" s="514"/>
      <c r="Q587" s="515"/>
      <c r="R587" s="515"/>
      <c r="T587" s="514"/>
      <c r="U587" s="41"/>
      <c r="V587" s="41"/>
      <c r="W587" s="41"/>
      <c r="X587" s="515"/>
      <c r="Y587" s="515"/>
      <c r="Z587" s="515"/>
      <c r="AB587" s="514"/>
      <c r="AC587" s="461"/>
      <c r="AD587" s="461"/>
      <c r="AE587" s="466"/>
      <c r="AF587" s="466"/>
      <c r="AG587" s="466"/>
      <c r="AH587" s="466"/>
      <c r="AI587" s="292"/>
    </row>
    <row r="588" spans="1:35" s="2" customFormat="1">
      <c r="A588" s="507"/>
      <c r="D588" s="508"/>
      <c r="E588" s="509"/>
      <c r="F588" s="510"/>
      <c r="G588" s="511"/>
      <c r="H588" s="512"/>
      <c r="I588" s="513"/>
      <c r="L588" s="514"/>
      <c r="M588" s="515"/>
      <c r="N588" s="515"/>
      <c r="P588" s="514"/>
      <c r="Q588" s="515"/>
      <c r="R588" s="515"/>
      <c r="T588" s="514"/>
      <c r="U588" s="41"/>
      <c r="V588" s="41"/>
      <c r="W588" s="41"/>
      <c r="X588" s="515"/>
      <c r="Y588" s="515"/>
      <c r="Z588" s="515"/>
      <c r="AB588" s="514"/>
      <c r="AC588" s="461"/>
      <c r="AD588" s="461"/>
      <c r="AE588" s="466"/>
      <c r="AF588" s="466"/>
      <c r="AG588" s="466"/>
      <c r="AH588" s="466"/>
      <c r="AI588" s="292"/>
    </row>
    <row r="589" spans="1:35" s="2" customFormat="1">
      <c r="A589" s="507"/>
      <c r="D589" s="508"/>
      <c r="E589" s="509"/>
      <c r="F589" s="510"/>
      <c r="G589" s="511"/>
      <c r="H589" s="512"/>
      <c r="I589" s="513"/>
      <c r="L589" s="514"/>
      <c r="M589" s="515"/>
      <c r="N589" s="515"/>
      <c r="P589" s="514"/>
      <c r="Q589" s="515"/>
      <c r="R589" s="515"/>
      <c r="T589" s="514"/>
      <c r="U589" s="41"/>
      <c r="V589" s="41"/>
      <c r="W589" s="41"/>
      <c r="X589" s="515"/>
      <c r="Y589" s="515"/>
      <c r="Z589" s="515"/>
      <c r="AB589" s="514"/>
      <c r="AC589" s="461"/>
      <c r="AD589" s="461"/>
      <c r="AE589" s="466"/>
      <c r="AF589" s="466"/>
      <c r="AG589" s="466"/>
      <c r="AH589" s="466"/>
      <c r="AI589" s="292"/>
    </row>
    <row r="590" spans="1:35" s="2" customFormat="1">
      <c r="A590" s="507"/>
      <c r="D590" s="508"/>
      <c r="E590" s="509"/>
      <c r="F590" s="510"/>
      <c r="G590" s="511"/>
      <c r="H590" s="512"/>
      <c r="I590" s="513"/>
      <c r="L590" s="514"/>
      <c r="M590" s="515"/>
      <c r="N590" s="515"/>
      <c r="P590" s="514"/>
      <c r="Q590" s="515"/>
      <c r="R590" s="515"/>
      <c r="T590" s="514"/>
      <c r="U590" s="41"/>
      <c r="V590" s="41"/>
      <c r="W590" s="41"/>
      <c r="X590" s="515"/>
      <c r="Y590" s="515"/>
      <c r="Z590" s="515"/>
      <c r="AB590" s="514"/>
      <c r="AC590" s="461"/>
      <c r="AD590" s="461"/>
      <c r="AE590" s="466"/>
      <c r="AF590" s="466"/>
      <c r="AG590" s="466"/>
      <c r="AH590" s="466"/>
      <c r="AI590" s="292"/>
    </row>
    <row r="591" spans="1:35" s="2" customFormat="1">
      <c r="A591" s="507"/>
      <c r="D591" s="508"/>
      <c r="E591" s="509"/>
      <c r="F591" s="510"/>
      <c r="G591" s="511"/>
      <c r="H591" s="512"/>
      <c r="I591" s="513"/>
      <c r="L591" s="514"/>
      <c r="M591" s="515"/>
      <c r="N591" s="515"/>
      <c r="P591" s="514"/>
      <c r="Q591" s="515"/>
      <c r="R591" s="515"/>
      <c r="T591" s="514"/>
      <c r="U591" s="41"/>
      <c r="V591" s="41"/>
      <c r="W591" s="41"/>
      <c r="X591" s="515"/>
      <c r="Y591" s="515"/>
      <c r="Z591" s="515"/>
      <c r="AB591" s="514"/>
      <c r="AC591" s="461"/>
      <c r="AD591" s="461"/>
      <c r="AE591" s="466"/>
      <c r="AF591" s="466"/>
      <c r="AG591" s="466"/>
      <c r="AH591" s="466"/>
      <c r="AI591" s="292"/>
    </row>
    <row r="592" spans="1:35" s="2" customFormat="1">
      <c r="A592" s="507"/>
      <c r="D592" s="508"/>
      <c r="E592" s="509"/>
      <c r="F592" s="510"/>
      <c r="G592" s="511"/>
      <c r="H592" s="512"/>
      <c r="I592" s="513"/>
      <c r="L592" s="514"/>
      <c r="M592" s="515"/>
      <c r="N592" s="515"/>
      <c r="P592" s="514"/>
      <c r="Q592" s="515"/>
      <c r="R592" s="515"/>
      <c r="T592" s="514"/>
      <c r="U592" s="41"/>
      <c r="V592" s="41"/>
      <c r="W592" s="41"/>
      <c r="X592" s="515"/>
      <c r="Y592" s="515"/>
      <c r="Z592" s="515"/>
      <c r="AB592" s="514"/>
      <c r="AC592" s="461"/>
      <c r="AD592" s="461"/>
      <c r="AE592" s="466"/>
      <c r="AF592" s="466"/>
      <c r="AG592" s="466"/>
      <c r="AH592" s="466"/>
      <c r="AI592" s="292"/>
    </row>
    <row r="593" spans="1:35" s="2" customFormat="1">
      <c r="A593" s="507"/>
      <c r="D593" s="508"/>
      <c r="E593" s="509"/>
      <c r="F593" s="510"/>
      <c r="G593" s="511"/>
      <c r="H593" s="512"/>
      <c r="I593" s="513"/>
      <c r="L593" s="514"/>
      <c r="M593" s="515"/>
      <c r="N593" s="515"/>
      <c r="P593" s="514"/>
      <c r="Q593" s="515"/>
      <c r="R593" s="515"/>
      <c r="T593" s="514"/>
      <c r="U593" s="41"/>
      <c r="V593" s="41"/>
      <c r="W593" s="41"/>
      <c r="X593" s="515"/>
      <c r="Y593" s="515"/>
      <c r="Z593" s="515"/>
      <c r="AB593" s="514"/>
      <c r="AC593" s="461"/>
      <c r="AD593" s="461"/>
      <c r="AE593" s="466"/>
      <c r="AF593" s="466"/>
      <c r="AG593" s="466"/>
      <c r="AH593" s="466"/>
      <c r="AI593" s="292"/>
    </row>
    <row r="594" spans="1:35" s="2" customFormat="1">
      <c r="A594" s="507"/>
      <c r="D594" s="508"/>
      <c r="E594" s="509"/>
      <c r="F594" s="510"/>
      <c r="G594" s="511"/>
      <c r="H594" s="512"/>
      <c r="I594" s="513"/>
      <c r="L594" s="514"/>
      <c r="M594" s="515"/>
      <c r="N594" s="515"/>
      <c r="P594" s="514"/>
      <c r="Q594" s="515"/>
      <c r="R594" s="515"/>
      <c r="T594" s="514"/>
      <c r="U594" s="41"/>
      <c r="V594" s="41"/>
      <c r="W594" s="41"/>
      <c r="X594" s="515"/>
      <c r="Y594" s="515"/>
      <c r="Z594" s="515"/>
      <c r="AB594" s="514"/>
      <c r="AC594" s="461"/>
      <c r="AD594" s="461"/>
      <c r="AE594" s="466"/>
      <c r="AF594" s="466"/>
      <c r="AG594" s="466"/>
      <c r="AH594" s="466"/>
      <c r="AI594" s="292"/>
    </row>
    <row r="595" spans="1:35" s="2" customFormat="1">
      <c r="A595" s="507"/>
      <c r="D595" s="508"/>
      <c r="E595" s="509"/>
      <c r="F595" s="510"/>
      <c r="G595" s="511"/>
      <c r="H595" s="512"/>
      <c r="I595" s="513"/>
      <c r="L595" s="514"/>
      <c r="M595" s="515"/>
      <c r="N595" s="515"/>
      <c r="P595" s="514"/>
      <c r="Q595" s="515"/>
      <c r="R595" s="515"/>
      <c r="T595" s="514"/>
      <c r="U595" s="41"/>
      <c r="V595" s="41"/>
      <c r="W595" s="41"/>
      <c r="X595" s="515"/>
      <c r="Y595" s="515"/>
      <c r="Z595" s="515"/>
      <c r="AB595" s="514"/>
      <c r="AC595" s="461"/>
      <c r="AD595" s="461"/>
      <c r="AE595" s="466"/>
      <c r="AF595" s="466"/>
      <c r="AG595" s="466"/>
      <c r="AH595" s="466"/>
      <c r="AI595" s="292"/>
    </row>
    <row r="596" spans="1:35" s="2" customFormat="1">
      <c r="A596" s="507"/>
      <c r="D596" s="508"/>
      <c r="E596" s="509"/>
      <c r="F596" s="510"/>
      <c r="G596" s="511"/>
      <c r="H596" s="512"/>
      <c r="I596" s="513"/>
      <c r="L596" s="514"/>
      <c r="M596" s="515"/>
      <c r="N596" s="515"/>
      <c r="P596" s="514"/>
      <c r="Q596" s="515"/>
      <c r="R596" s="515"/>
      <c r="T596" s="514"/>
      <c r="U596" s="41"/>
      <c r="V596" s="41"/>
      <c r="W596" s="41"/>
      <c r="X596" s="515"/>
      <c r="Y596" s="515"/>
      <c r="Z596" s="515"/>
      <c r="AB596" s="514"/>
      <c r="AC596" s="461"/>
      <c r="AD596" s="461"/>
      <c r="AE596" s="466"/>
      <c r="AF596" s="466"/>
      <c r="AG596" s="466"/>
      <c r="AH596" s="466"/>
      <c r="AI596" s="292"/>
    </row>
    <row r="597" spans="1:35" s="2" customFormat="1">
      <c r="A597" s="507"/>
      <c r="D597" s="508"/>
      <c r="E597" s="509"/>
      <c r="F597" s="510"/>
      <c r="G597" s="511"/>
      <c r="H597" s="512"/>
      <c r="I597" s="513"/>
      <c r="L597" s="514"/>
      <c r="M597" s="515"/>
      <c r="N597" s="515"/>
      <c r="P597" s="514"/>
      <c r="Q597" s="515"/>
      <c r="R597" s="515"/>
      <c r="T597" s="514"/>
      <c r="U597" s="41"/>
      <c r="V597" s="41"/>
      <c r="W597" s="41"/>
      <c r="X597" s="515"/>
      <c r="Y597" s="515"/>
      <c r="Z597" s="515"/>
      <c r="AB597" s="514"/>
      <c r="AC597" s="461"/>
      <c r="AD597" s="461"/>
      <c r="AE597" s="466"/>
      <c r="AF597" s="466"/>
      <c r="AG597" s="466"/>
      <c r="AH597" s="466"/>
      <c r="AI597" s="292"/>
    </row>
    <row r="598" spans="1:35" s="2" customFormat="1">
      <c r="A598" s="507"/>
      <c r="D598" s="508"/>
      <c r="E598" s="509"/>
      <c r="F598" s="510"/>
      <c r="G598" s="511"/>
      <c r="H598" s="512"/>
      <c r="I598" s="513"/>
      <c r="L598" s="514"/>
      <c r="M598" s="515"/>
      <c r="N598" s="515"/>
      <c r="P598" s="514"/>
      <c r="Q598" s="515"/>
      <c r="R598" s="515"/>
      <c r="T598" s="514"/>
      <c r="U598" s="41"/>
      <c r="V598" s="41"/>
      <c r="W598" s="41"/>
      <c r="X598" s="515"/>
      <c r="Y598" s="515"/>
      <c r="Z598" s="515"/>
      <c r="AB598" s="514"/>
      <c r="AC598" s="461"/>
      <c r="AD598" s="461"/>
      <c r="AE598" s="466"/>
      <c r="AF598" s="466"/>
      <c r="AG598" s="466"/>
      <c r="AH598" s="466"/>
      <c r="AI598" s="292"/>
    </row>
    <row r="599" spans="1:35" s="2" customFormat="1">
      <c r="A599" s="507"/>
      <c r="D599" s="508"/>
      <c r="E599" s="509"/>
      <c r="F599" s="510"/>
      <c r="G599" s="511"/>
      <c r="H599" s="512"/>
      <c r="I599" s="513"/>
      <c r="L599" s="514"/>
      <c r="M599" s="515"/>
      <c r="N599" s="515"/>
      <c r="P599" s="514"/>
      <c r="Q599" s="515"/>
      <c r="R599" s="515"/>
      <c r="T599" s="514"/>
      <c r="U599" s="41"/>
      <c r="V599" s="41"/>
      <c r="W599" s="41"/>
      <c r="X599" s="515"/>
      <c r="Y599" s="515"/>
      <c r="Z599" s="515"/>
      <c r="AB599" s="514"/>
      <c r="AC599" s="461"/>
      <c r="AD599" s="461"/>
      <c r="AE599" s="466"/>
      <c r="AF599" s="466"/>
      <c r="AG599" s="466"/>
      <c r="AH599" s="466"/>
      <c r="AI599" s="292"/>
    </row>
    <row r="600" spans="1:35" s="2" customFormat="1">
      <c r="A600" s="507"/>
      <c r="D600" s="508"/>
      <c r="E600" s="509"/>
      <c r="F600" s="510"/>
      <c r="G600" s="511"/>
      <c r="H600" s="512"/>
      <c r="I600" s="513"/>
      <c r="L600" s="514"/>
      <c r="M600" s="515"/>
      <c r="N600" s="515"/>
      <c r="P600" s="514"/>
      <c r="Q600" s="515"/>
      <c r="R600" s="515"/>
      <c r="T600" s="514"/>
      <c r="U600" s="41"/>
      <c r="V600" s="41"/>
      <c r="W600" s="41"/>
      <c r="X600" s="515"/>
      <c r="Y600" s="515"/>
      <c r="Z600" s="515"/>
      <c r="AB600" s="514"/>
      <c r="AC600" s="461"/>
      <c r="AD600" s="461"/>
      <c r="AE600" s="466"/>
      <c r="AF600" s="466"/>
      <c r="AG600" s="466"/>
      <c r="AH600" s="466"/>
      <c r="AI600" s="292"/>
    </row>
    <row r="601" spans="1:35" s="2" customFormat="1">
      <c r="A601" s="507"/>
      <c r="D601" s="508"/>
      <c r="E601" s="509"/>
      <c r="F601" s="510"/>
      <c r="G601" s="511"/>
      <c r="H601" s="512"/>
      <c r="I601" s="513"/>
      <c r="L601" s="514"/>
      <c r="M601" s="515"/>
      <c r="N601" s="515"/>
      <c r="P601" s="514"/>
      <c r="Q601" s="515"/>
      <c r="R601" s="515"/>
      <c r="T601" s="514"/>
      <c r="U601" s="41"/>
      <c r="V601" s="41"/>
      <c r="W601" s="41"/>
      <c r="X601" s="515"/>
      <c r="Y601" s="515"/>
      <c r="Z601" s="515"/>
      <c r="AB601" s="514"/>
      <c r="AC601" s="461"/>
      <c r="AD601" s="461"/>
      <c r="AE601" s="466"/>
      <c r="AF601" s="466"/>
      <c r="AG601" s="466"/>
      <c r="AH601" s="466"/>
      <c r="AI601" s="292"/>
    </row>
    <row r="602" spans="1:35" s="2" customFormat="1">
      <c r="A602" s="507"/>
      <c r="D602" s="508"/>
      <c r="E602" s="509"/>
      <c r="F602" s="510"/>
      <c r="G602" s="511"/>
      <c r="H602" s="512"/>
      <c r="I602" s="513"/>
      <c r="L602" s="514"/>
      <c r="M602" s="515"/>
      <c r="N602" s="515"/>
      <c r="P602" s="514"/>
      <c r="Q602" s="515"/>
      <c r="R602" s="515"/>
      <c r="T602" s="514"/>
      <c r="U602" s="41"/>
      <c r="V602" s="41"/>
      <c r="W602" s="41"/>
      <c r="X602" s="515"/>
      <c r="Y602" s="515"/>
      <c r="Z602" s="515"/>
      <c r="AB602" s="514"/>
      <c r="AC602" s="461"/>
      <c r="AD602" s="461"/>
      <c r="AE602" s="466"/>
      <c r="AF602" s="466"/>
      <c r="AG602" s="466"/>
      <c r="AH602" s="466"/>
      <c r="AI602" s="292"/>
    </row>
    <row r="603" spans="1:35" s="2" customFormat="1">
      <c r="A603" s="507"/>
      <c r="D603" s="508"/>
      <c r="E603" s="509"/>
      <c r="F603" s="510"/>
      <c r="G603" s="511"/>
      <c r="H603" s="512"/>
      <c r="I603" s="513"/>
      <c r="L603" s="514"/>
      <c r="M603" s="515"/>
      <c r="N603" s="515"/>
      <c r="P603" s="514"/>
      <c r="Q603" s="515"/>
      <c r="R603" s="515"/>
      <c r="T603" s="514"/>
      <c r="U603" s="41"/>
      <c r="V603" s="41"/>
      <c r="W603" s="41"/>
      <c r="X603" s="515"/>
      <c r="Y603" s="515"/>
      <c r="Z603" s="515"/>
      <c r="AB603" s="514"/>
      <c r="AC603" s="461"/>
      <c r="AD603" s="461"/>
      <c r="AE603" s="466"/>
      <c r="AF603" s="466"/>
      <c r="AG603" s="466"/>
      <c r="AH603" s="466"/>
      <c r="AI603" s="292"/>
    </row>
    <row r="604" spans="1:35" s="2" customFormat="1">
      <c r="A604" s="507"/>
      <c r="D604" s="508"/>
      <c r="E604" s="509"/>
      <c r="F604" s="510"/>
      <c r="G604" s="511"/>
      <c r="H604" s="512"/>
      <c r="I604" s="513"/>
      <c r="L604" s="514"/>
      <c r="M604" s="515"/>
      <c r="N604" s="515"/>
      <c r="P604" s="514"/>
      <c r="Q604" s="515"/>
      <c r="R604" s="515"/>
      <c r="T604" s="514"/>
      <c r="U604" s="41"/>
      <c r="V604" s="41"/>
      <c r="W604" s="41"/>
      <c r="X604" s="515"/>
      <c r="Y604" s="515"/>
      <c r="Z604" s="515"/>
      <c r="AB604" s="514"/>
      <c r="AC604" s="461"/>
      <c r="AD604" s="461"/>
      <c r="AE604" s="466"/>
      <c r="AF604" s="466"/>
      <c r="AG604" s="466"/>
      <c r="AH604" s="466"/>
      <c r="AI604" s="292"/>
    </row>
    <row r="605" spans="1:35" s="2" customFormat="1">
      <c r="A605" s="507"/>
      <c r="D605" s="508"/>
      <c r="E605" s="509"/>
      <c r="F605" s="510"/>
      <c r="G605" s="511"/>
      <c r="H605" s="512"/>
      <c r="I605" s="513"/>
      <c r="L605" s="514"/>
      <c r="M605" s="515"/>
      <c r="N605" s="515"/>
      <c r="P605" s="514"/>
      <c r="Q605" s="515"/>
      <c r="R605" s="515"/>
      <c r="T605" s="514"/>
      <c r="U605" s="41"/>
      <c r="V605" s="41"/>
      <c r="W605" s="41"/>
      <c r="X605" s="515"/>
      <c r="Y605" s="515"/>
      <c r="Z605" s="515"/>
      <c r="AB605" s="514"/>
      <c r="AC605" s="461"/>
      <c r="AD605" s="461"/>
      <c r="AE605" s="466"/>
      <c r="AF605" s="466"/>
      <c r="AG605" s="466"/>
      <c r="AH605" s="466"/>
      <c r="AI605" s="292"/>
    </row>
    <row r="606" spans="1:35" s="2" customFormat="1">
      <c r="A606" s="507"/>
      <c r="D606" s="508"/>
      <c r="E606" s="509"/>
      <c r="F606" s="510"/>
      <c r="G606" s="511"/>
      <c r="H606" s="512"/>
      <c r="I606" s="513"/>
      <c r="L606" s="514"/>
      <c r="M606" s="515"/>
      <c r="N606" s="515"/>
      <c r="P606" s="514"/>
      <c r="Q606" s="515"/>
      <c r="R606" s="515"/>
      <c r="T606" s="514"/>
      <c r="U606" s="41"/>
      <c r="V606" s="41"/>
      <c r="W606" s="41"/>
      <c r="X606" s="515"/>
      <c r="Y606" s="515"/>
      <c r="Z606" s="515"/>
      <c r="AB606" s="514"/>
      <c r="AC606" s="461"/>
      <c r="AD606" s="461"/>
      <c r="AE606" s="466"/>
      <c r="AF606" s="466"/>
      <c r="AG606" s="466"/>
      <c r="AH606" s="466"/>
      <c r="AI606" s="292"/>
    </row>
    <row r="607" spans="1:35" s="2" customFormat="1">
      <c r="A607" s="507"/>
      <c r="D607" s="508"/>
      <c r="E607" s="509"/>
      <c r="F607" s="510"/>
      <c r="G607" s="511"/>
      <c r="H607" s="512"/>
      <c r="I607" s="513"/>
      <c r="L607" s="514"/>
      <c r="M607" s="515"/>
      <c r="N607" s="515"/>
      <c r="P607" s="514"/>
      <c r="Q607" s="515"/>
      <c r="R607" s="515"/>
      <c r="T607" s="514"/>
      <c r="U607" s="41"/>
      <c r="V607" s="41"/>
      <c r="W607" s="41"/>
      <c r="X607" s="515"/>
      <c r="Y607" s="515"/>
      <c r="Z607" s="515"/>
      <c r="AB607" s="514"/>
      <c r="AC607" s="461"/>
      <c r="AD607" s="461"/>
      <c r="AE607" s="466"/>
      <c r="AF607" s="466"/>
      <c r="AG607" s="466"/>
      <c r="AH607" s="466"/>
      <c r="AI607" s="292"/>
    </row>
    <row r="608" spans="1:35" s="2" customFormat="1">
      <c r="A608" s="507"/>
      <c r="D608" s="508"/>
      <c r="E608" s="509"/>
      <c r="F608" s="510"/>
      <c r="G608" s="511"/>
      <c r="H608" s="512"/>
      <c r="I608" s="513"/>
      <c r="L608" s="514"/>
      <c r="M608" s="515"/>
      <c r="N608" s="515"/>
      <c r="P608" s="514"/>
      <c r="Q608" s="515"/>
      <c r="R608" s="515"/>
      <c r="T608" s="514"/>
      <c r="U608" s="41"/>
      <c r="V608" s="41"/>
      <c r="W608" s="41"/>
      <c r="X608" s="515"/>
      <c r="Y608" s="515"/>
      <c r="Z608" s="515"/>
      <c r="AB608" s="514"/>
      <c r="AC608" s="461"/>
      <c r="AD608" s="461"/>
      <c r="AE608" s="466"/>
      <c r="AF608" s="466"/>
      <c r="AG608" s="466"/>
      <c r="AH608" s="466"/>
      <c r="AI608" s="292"/>
    </row>
    <row r="609" spans="1:35" s="2" customFormat="1">
      <c r="A609" s="507"/>
      <c r="D609" s="508"/>
      <c r="E609" s="509"/>
      <c r="F609" s="510"/>
      <c r="G609" s="511"/>
      <c r="H609" s="512"/>
      <c r="I609" s="513"/>
      <c r="L609" s="514"/>
      <c r="M609" s="515"/>
      <c r="N609" s="515"/>
      <c r="P609" s="514"/>
      <c r="Q609" s="515"/>
      <c r="R609" s="515"/>
      <c r="T609" s="514"/>
      <c r="U609" s="41"/>
      <c r="V609" s="41"/>
      <c r="W609" s="41"/>
      <c r="X609" s="515"/>
      <c r="Y609" s="515"/>
      <c r="Z609" s="515"/>
      <c r="AB609" s="514"/>
      <c r="AC609" s="461"/>
      <c r="AD609" s="461"/>
      <c r="AE609" s="466"/>
      <c r="AF609" s="466"/>
      <c r="AG609" s="466"/>
      <c r="AH609" s="466"/>
      <c r="AI609" s="292"/>
    </row>
    <row r="610" spans="1:35" s="2" customFormat="1">
      <c r="A610" s="507"/>
      <c r="D610" s="508"/>
      <c r="E610" s="509"/>
      <c r="F610" s="510"/>
      <c r="G610" s="511"/>
      <c r="H610" s="512"/>
      <c r="I610" s="513"/>
      <c r="L610" s="514"/>
      <c r="M610" s="515"/>
      <c r="N610" s="515"/>
      <c r="P610" s="514"/>
      <c r="Q610" s="515"/>
      <c r="R610" s="515"/>
      <c r="T610" s="514"/>
      <c r="U610" s="41"/>
      <c r="V610" s="41"/>
      <c r="W610" s="41"/>
      <c r="X610" s="515"/>
      <c r="Y610" s="515"/>
      <c r="Z610" s="515"/>
      <c r="AB610" s="514"/>
      <c r="AC610" s="461"/>
      <c r="AD610" s="461"/>
      <c r="AE610" s="466"/>
      <c r="AF610" s="466"/>
      <c r="AG610" s="466"/>
      <c r="AH610" s="466"/>
      <c r="AI610" s="292"/>
    </row>
    <row r="611" spans="1:35" s="2" customFormat="1">
      <c r="A611" s="507"/>
      <c r="D611" s="508"/>
      <c r="E611" s="509"/>
      <c r="F611" s="510"/>
      <c r="G611" s="511"/>
      <c r="H611" s="512"/>
      <c r="I611" s="513"/>
      <c r="L611" s="514"/>
      <c r="M611" s="515"/>
      <c r="N611" s="515"/>
      <c r="P611" s="514"/>
      <c r="Q611" s="515"/>
      <c r="R611" s="515"/>
      <c r="T611" s="514"/>
      <c r="U611" s="41"/>
      <c r="V611" s="41"/>
      <c r="W611" s="41"/>
      <c r="X611" s="515"/>
      <c r="Y611" s="515"/>
      <c r="Z611" s="515"/>
      <c r="AB611" s="514"/>
      <c r="AC611" s="461"/>
      <c r="AD611" s="461"/>
      <c r="AE611" s="466"/>
      <c r="AF611" s="466"/>
      <c r="AG611" s="466"/>
      <c r="AH611" s="466"/>
      <c r="AI611" s="292"/>
    </row>
    <row r="612" spans="1:35" s="2" customFormat="1">
      <c r="A612" s="507"/>
      <c r="D612" s="508"/>
      <c r="E612" s="509"/>
      <c r="F612" s="510"/>
      <c r="G612" s="511"/>
      <c r="H612" s="512"/>
      <c r="I612" s="513"/>
      <c r="L612" s="514"/>
      <c r="M612" s="515"/>
      <c r="N612" s="515"/>
      <c r="P612" s="514"/>
      <c r="Q612" s="515"/>
      <c r="R612" s="515"/>
      <c r="T612" s="514"/>
      <c r="U612" s="41"/>
      <c r="V612" s="41"/>
      <c r="W612" s="41"/>
      <c r="X612" s="515"/>
      <c r="Y612" s="515"/>
      <c r="Z612" s="515"/>
      <c r="AB612" s="514"/>
      <c r="AC612" s="461"/>
      <c r="AD612" s="461"/>
      <c r="AE612" s="466"/>
      <c r="AF612" s="466"/>
      <c r="AG612" s="466"/>
      <c r="AH612" s="466"/>
      <c r="AI612" s="292"/>
    </row>
    <row r="613" spans="1:35" s="2" customFormat="1">
      <c r="A613" s="507"/>
      <c r="D613" s="508"/>
      <c r="E613" s="509"/>
      <c r="F613" s="510"/>
      <c r="G613" s="511"/>
      <c r="H613" s="512"/>
      <c r="I613" s="513"/>
      <c r="L613" s="514"/>
      <c r="M613" s="515"/>
      <c r="N613" s="515"/>
      <c r="P613" s="514"/>
      <c r="Q613" s="515"/>
      <c r="R613" s="515"/>
      <c r="T613" s="514"/>
      <c r="U613" s="41"/>
      <c r="V613" s="41"/>
      <c r="W613" s="41"/>
      <c r="X613" s="515"/>
      <c r="Y613" s="515"/>
      <c r="Z613" s="515"/>
      <c r="AB613" s="514"/>
      <c r="AC613" s="461"/>
      <c r="AD613" s="461"/>
      <c r="AE613" s="466"/>
      <c r="AF613" s="466"/>
      <c r="AG613" s="466"/>
      <c r="AH613" s="466"/>
      <c r="AI613" s="292"/>
    </row>
    <row r="614" spans="1:35" s="2" customFormat="1">
      <c r="A614" s="507"/>
      <c r="D614" s="508"/>
      <c r="E614" s="509"/>
      <c r="F614" s="510"/>
      <c r="G614" s="511"/>
      <c r="H614" s="512"/>
      <c r="I614" s="513"/>
      <c r="L614" s="514"/>
      <c r="M614" s="515"/>
      <c r="N614" s="515"/>
      <c r="P614" s="514"/>
      <c r="Q614" s="515"/>
      <c r="R614" s="515"/>
      <c r="T614" s="514"/>
      <c r="U614" s="41"/>
      <c r="V614" s="41"/>
      <c r="W614" s="41"/>
      <c r="X614" s="515"/>
      <c r="Y614" s="515"/>
      <c r="Z614" s="515"/>
      <c r="AB614" s="514"/>
      <c r="AC614" s="461"/>
      <c r="AD614" s="461"/>
      <c r="AE614" s="466"/>
      <c r="AF614" s="466"/>
      <c r="AG614" s="466"/>
      <c r="AH614" s="466"/>
      <c r="AI614" s="292"/>
    </row>
    <row r="615" spans="1:35" s="2" customFormat="1">
      <c r="A615" s="507"/>
      <c r="D615" s="508"/>
      <c r="E615" s="509"/>
      <c r="F615" s="510"/>
      <c r="G615" s="511"/>
      <c r="H615" s="512"/>
      <c r="I615" s="513"/>
      <c r="L615" s="514"/>
      <c r="M615" s="515"/>
      <c r="N615" s="515"/>
      <c r="P615" s="514"/>
      <c r="Q615" s="515"/>
      <c r="R615" s="515"/>
      <c r="T615" s="514"/>
      <c r="U615" s="41"/>
      <c r="V615" s="41"/>
      <c r="W615" s="41"/>
      <c r="X615" s="515"/>
      <c r="Y615" s="515"/>
      <c r="Z615" s="515"/>
      <c r="AB615" s="514"/>
      <c r="AC615" s="461"/>
      <c r="AD615" s="461"/>
      <c r="AE615" s="466"/>
      <c r="AF615" s="466"/>
      <c r="AG615" s="466"/>
      <c r="AH615" s="466"/>
      <c r="AI615" s="292"/>
    </row>
    <row r="616" spans="1:35" s="2" customFormat="1">
      <c r="A616" s="507"/>
      <c r="D616" s="508"/>
      <c r="E616" s="509"/>
      <c r="F616" s="510"/>
      <c r="G616" s="511"/>
      <c r="H616" s="512"/>
      <c r="I616" s="513"/>
      <c r="L616" s="514"/>
      <c r="M616" s="515"/>
      <c r="N616" s="515"/>
      <c r="P616" s="514"/>
      <c r="Q616" s="515"/>
      <c r="R616" s="515"/>
      <c r="T616" s="514"/>
      <c r="U616" s="41"/>
      <c r="V616" s="41"/>
      <c r="W616" s="41"/>
      <c r="X616" s="515"/>
      <c r="Y616" s="515"/>
      <c r="Z616" s="515"/>
      <c r="AB616" s="514"/>
      <c r="AC616" s="461"/>
      <c r="AD616" s="461"/>
      <c r="AE616" s="466"/>
      <c r="AF616" s="466"/>
      <c r="AG616" s="466"/>
      <c r="AH616" s="466"/>
      <c r="AI616" s="292"/>
    </row>
    <row r="617" spans="1:35" s="2" customFormat="1">
      <c r="A617" s="507"/>
      <c r="D617" s="508"/>
      <c r="E617" s="509"/>
      <c r="F617" s="510"/>
      <c r="G617" s="511"/>
      <c r="H617" s="512"/>
      <c r="I617" s="513"/>
      <c r="L617" s="514"/>
      <c r="M617" s="515"/>
      <c r="N617" s="515"/>
      <c r="P617" s="514"/>
      <c r="Q617" s="515"/>
      <c r="R617" s="515"/>
      <c r="T617" s="514"/>
      <c r="U617" s="41"/>
      <c r="V617" s="41"/>
      <c r="W617" s="41"/>
      <c r="X617" s="515"/>
      <c r="Y617" s="515"/>
      <c r="Z617" s="515"/>
      <c r="AB617" s="514"/>
      <c r="AC617" s="461"/>
      <c r="AD617" s="461"/>
      <c r="AE617" s="466"/>
      <c r="AF617" s="466"/>
      <c r="AG617" s="466"/>
      <c r="AH617" s="466"/>
      <c r="AI617" s="292"/>
    </row>
    <row r="618" spans="1:35" s="2" customFormat="1">
      <c r="A618" s="507"/>
      <c r="D618" s="508"/>
      <c r="E618" s="509"/>
      <c r="F618" s="510"/>
      <c r="G618" s="511"/>
      <c r="H618" s="512"/>
      <c r="I618" s="513"/>
      <c r="L618" s="514"/>
      <c r="M618" s="515"/>
      <c r="N618" s="515"/>
      <c r="P618" s="514"/>
      <c r="Q618" s="515"/>
      <c r="R618" s="515"/>
      <c r="T618" s="514"/>
      <c r="U618" s="41"/>
      <c r="V618" s="41"/>
      <c r="W618" s="41"/>
      <c r="X618" s="515"/>
      <c r="Y618" s="515"/>
      <c r="Z618" s="515"/>
      <c r="AB618" s="514"/>
      <c r="AC618" s="461"/>
      <c r="AD618" s="461"/>
      <c r="AE618" s="466"/>
      <c r="AF618" s="466"/>
      <c r="AG618" s="466"/>
      <c r="AH618" s="466"/>
      <c r="AI618" s="292"/>
    </row>
    <row r="619" spans="1:35" s="2" customFormat="1">
      <c r="A619" s="507"/>
      <c r="D619" s="508"/>
      <c r="E619" s="509"/>
      <c r="F619" s="510"/>
      <c r="G619" s="511"/>
      <c r="H619" s="512"/>
      <c r="I619" s="513"/>
      <c r="L619" s="514"/>
      <c r="M619" s="515"/>
      <c r="N619" s="515"/>
      <c r="P619" s="514"/>
      <c r="Q619" s="515"/>
      <c r="R619" s="515"/>
      <c r="T619" s="514"/>
      <c r="U619" s="41"/>
      <c r="V619" s="41"/>
      <c r="W619" s="41"/>
      <c r="X619" s="515"/>
      <c r="Y619" s="515"/>
      <c r="Z619" s="515"/>
      <c r="AB619" s="514"/>
      <c r="AC619" s="461"/>
      <c r="AD619" s="461"/>
      <c r="AE619" s="466"/>
      <c r="AF619" s="466"/>
      <c r="AG619" s="466"/>
      <c r="AH619" s="466"/>
      <c r="AI619" s="292"/>
    </row>
    <row r="620" spans="1:35" s="2" customFormat="1">
      <c r="A620" s="507"/>
      <c r="D620" s="508"/>
      <c r="E620" s="509"/>
      <c r="F620" s="510"/>
      <c r="G620" s="511"/>
      <c r="H620" s="512"/>
      <c r="I620" s="513"/>
      <c r="L620" s="514"/>
      <c r="M620" s="515"/>
      <c r="N620" s="515"/>
      <c r="P620" s="514"/>
      <c r="Q620" s="515"/>
      <c r="R620" s="515"/>
      <c r="T620" s="514"/>
      <c r="U620" s="41"/>
      <c r="V620" s="41"/>
      <c r="W620" s="41"/>
      <c r="X620" s="515"/>
      <c r="Y620" s="515"/>
      <c r="Z620" s="515"/>
      <c r="AB620" s="514"/>
      <c r="AC620" s="461"/>
      <c r="AD620" s="461"/>
      <c r="AE620" s="466"/>
      <c r="AF620" s="466"/>
      <c r="AG620" s="466"/>
      <c r="AH620" s="466"/>
      <c r="AI620" s="292"/>
    </row>
    <row r="621" spans="1:35" s="2" customFormat="1">
      <c r="A621" s="507"/>
      <c r="D621" s="508"/>
      <c r="E621" s="509"/>
      <c r="F621" s="510"/>
      <c r="G621" s="511"/>
      <c r="H621" s="512"/>
      <c r="I621" s="513"/>
      <c r="L621" s="514"/>
      <c r="M621" s="515"/>
      <c r="N621" s="515"/>
      <c r="P621" s="514"/>
      <c r="Q621" s="515"/>
      <c r="R621" s="515"/>
      <c r="T621" s="514"/>
      <c r="U621" s="41"/>
      <c r="V621" s="41"/>
      <c r="W621" s="41"/>
      <c r="X621" s="515"/>
      <c r="Y621" s="515"/>
      <c r="Z621" s="515"/>
      <c r="AB621" s="514"/>
      <c r="AC621" s="461"/>
      <c r="AD621" s="461"/>
      <c r="AE621" s="466"/>
      <c r="AF621" s="466"/>
      <c r="AG621" s="466"/>
      <c r="AH621" s="466"/>
      <c r="AI621" s="292"/>
    </row>
    <row r="622" spans="1:35" s="2" customFormat="1">
      <c r="A622" s="507"/>
      <c r="D622" s="508"/>
      <c r="E622" s="509"/>
      <c r="F622" s="510"/>
      <c r="G622" s="511"/>
      <c r="H622" s="512"/>
      <c r="I622" s="513"/>
      <c r="L622" s="514"/>
      <c r="M622" s="515"/>
      <c r="N622" s="515"/>
      <c r="P622" s="514"/>
      <c r="Q622" s="515"/>
      <c r="R622" s="515"/>
      <c r="T622" s="514"/>
      <c r="U622" s="41"/>
      <c r="V622" s="41"/>
      <c r="W622" s="41"/>
      <c r="X622" s="515"/>
      <c r="Y622" s="515"/>
      <c r="Z622" s="515"/>
      <c r="AB622" s="514"/>
      <c r="AC622" s="461"/>
      <c r="AD622" s="461"/>
      <c r="AE622" s="466"/>
      <c r="AF622" s="466"/>
      <c r="AG622" s="466"/>
      <c r="AH622" s="466"/>
      <c r="AI622" s="292"/>
    </row>
    <row r="623" spans="1:35" s="2" customFormat="1">
      <c r="A623" s="507"/>
      <c r="D623" s="508"/>
      <c r="E623" s="509"/>
      <c r="F623" s="510"/>
      <c r="G623" s="511"/>
      <c r="H623" s="512"/>
      <c r="I623" s="513"/>
      <c r="L623" s="514"/>
      <c r="M623" s="515"/>
      <c r="N623" s="515"/>
      <c r="P623" s="514"/>
      <c r="Q623" s="515"/>
      <c r="R623" s="515"/>
      <c r="T623" s="514"/>
      <c r="U623" s="41"/>
      <c r="V623" s="41"/>
      <c r="W623" s="41"/>
      <c r="X623" s="515"/>
      <c r="Y623" s="515"/>
      <c r="Z623" s="515"/>
      <c r="AB623" s="514"/>
      <c r="AC623" s="461"/>
      <c r="AD623" s="461"/>
      <c r="AE623" s="466"/>
      <c r="AF623" s="466"/>
      <c r="AG623" s="466"/>
      <c r="AH623" s="466"/>
      <c r="AI623" s="292"/>
    </row>
    <row r="624" spans="1:35" s="2" customFormat="1">
      <c r="A624" s="507"/>
      <c r="D624" s="508"/>
      <c r="E624" s="509"/>
      <c r="F624" s="510"/>
      <c r="G624" s="511"/>
      <c r="H624" s="512"/>
      <c r="I624" s="513"/>
      <c r="L624" s="514"/>
      <c r="M624" s="515"/>
      <c r="N624" s="515"/>
      <c r="P624" s="514"/>
      <c r="Q624" s="515"/>
      <c r="R624" s="515"/>
      <c r="T624" s="514"/>
      <c r="U624" s="41"/>
      <c r="V624" s="41"/>
      <c r="W624" s="41"/>
      <c r="X624" s="515"/>
      <c r="Y624" s="515"/>
      <c r="Z624" s="515"/>
      <c r="AB624" s="514"/>
      <c r="AC624" s="461"/>
      <c r="AD624" s="461"/>
      <c r="AE624" s="466"/>
      <c r="AF624" s="466"/>
      <c r="AG624" s="466"/>
      <c r="AH624" s="466"/>
      <c r="AI624" s="292"/>
    </row>
    <row r="625" spans="1:35" s="2" customFormat="1">
      <c r="A625" s="507"/>
      <c r="D625" s="508"/>
      <c r="E625" s="509"/>
      <c r="F625" s="510"/>
      <c r="G625" s="511"/>
      <c r="H625" s="512"/>
      <c r="I625" s="513"/>
      <c r="L625" s="514"/>
      <c r="M625" s="515"/>
      <c r="N625" s="515"/>
      <c r="P625" s="514"/>
      <c r="Q625" s="515"/>
      <c r="R625" s="515"/>
      <c r="T625" s="514"/>
      <c r="U625" s="41"/>
      <c r="V625" s="41"/>
      <c r="W625" s="41"/>
      <c r="X625" s="515"/>
      <c r="Y625" s="515"/>
      <c r="Z625" s="515"/>
      <c r="AB625" s="514"/>
      <c r="AC625" s="461"/>
      <c r="AD625" s="461"/>
      <c r="AE625" s="466"/>
      <c r="AF625" s="466"/>
      <c r="AG625" s="466"/>
      <c r="AH625" s="466"/>
      <c r="AI625" s="292"/>
    </row>
    <row r="626" spans="1:35" s="2" customFormat="1">
      <c r="A626" s="507"/>
      <c r="D626" s="508"/>
      <c r="E626" s="509"/>
      <c r="F626" s="510"/>
      <c r="G626" s="511"/>
      <c r="H626" s="512"/>
      <c r="I626" s="513"/>
      <c r="L626" s="514"/>
      <c r="M626" s="515"/>
      <c r="N626" s="515"/>
      <c r="P626" s="514"/>
      <c r="Q626" s="515"/>
      <c r="R626" s="515"/>
      <c r="T626" s="514"/>
      <c r="U626" s="41"/>
      <c r="V626" s="41"/>
      <c r="W626" s="41"/>
      <c r="X626" s="515"/>
      <c r="Y626" s="515"/>
      <c r="Z626" s="515"/>
      <c r="AB626" s="514"/>
      <c r="AC626" s="461"/>
      <c r="AD626" s="461"/>
      <c r="AE626" s="466"/>
      <c r="AF626" s="466"/>
      <c r="AG626" s="466"/>
      <c r="AH626" s="466"/>
      <c r="AI626" s="292"/>
    </row>
    <row r="627" spans="1:35" s="2" customFormat="1">
      <c r="A627" s="507"/>
      <c r="D627" s="508"/>
      <c r="E627" s="509"/>
      <c r="F627" s="510"/>
      <c r="G627" s="511"/>
      <c r="H627" s="512"/>
      <c r="I627" s="513"/>
      <c r="L627" s="514"/>
      <c r="M627" s="515"/>
      <c r="N627" s="515"/>
      <c r="P627" s="514"/>
      <c r="Q627" s="515"/>
      <c r="R627" s="515"/>
      <c r="T627" s="514"/>
      <c r="U627" s="41"/>
      <c r="V627" s="41"/>
      <c r="W627" s="41"/>
      <c r="X627" s="515"/>
      <c r="Y627" s="515"/>
      <c r="Z627" s="515"/>
      <c r="AB627" s="514"/>
      <c r="AC627" s="461"/>
      <c r="AD627" s="461"/>
      <c r="AE627" s="466"/>
      <c r="AF627" s="466"/>
      <c r="AG627" s="466"/>
      <c r="AH627" s="466"/>
      <c r="AI627" s="292"/>
    </row>
    <row r="628" spans="1:35" s="2" customFormat="1">
      <c r="A628" s="507"/>
      <c r="D628" s="508"/>
      <c r="E628" s="509"/>
      <c r="F628" s="510"/>
      <c r="G628" s="511"/>
      <c r="H628" s="512"/>
      <c r="I628" s="513"/>
      <c r="L628" s="514"/>
      <c r="M628" s="515"/>
      <c r="N628" s="515"/>
      <c r="P628" s="514"/>
      <c r="Q628" s="515"/>
      <c r="R628" s="515"/>
      <c r="T628" s="514"/>
      <c r="U628" s="41"/>
      <c r="V628" s="41"/>
      <c r="W628" s="41"/>
      <c r="X628" s="515"/>
      <c r="Y628" s="515"/>
      <c r="Z628" s="515"/>
      <c r="AB628" s="514"/>
      <c r="AC628" s="461"/>
      <c r="AD628" s="461"/>
      <c r="AE628" s="466"/>
      <c r="AF628" s="466"/>
      <c r="AG628" s="466"/>
      <c r="AH628" s="466"/>
      <c r="AI628" s="292"/>
    </row>
    <row r="629" spans="1:35" s="2" customFormat="1">
      <c r="A629" s="507"/>
      <c r="D629" s="508"/>
      <c r="E629" s="509"/>
      <c r="F629" s="510"/>
      <c r="G629" s="511"/>
      <c r="H629" s="512"/>
      <c r="I629" s="513"/>
      <c r="L629" s="514"/>
      <c r="M629" s="515"/>
      <c r="N629" s="515"/>
      <c r="P629" s="514"/>
      <c r="Q629" s="515"/>
      <c r="R629" s="515"/>
      <c r="T629" s="514"/>
      <c r="U629" s="41"/>
      <c r="V629" s="41"/>
      <c r="W629" s="41"/>
      <c r="X629" s="515"/>
      <c r="Y629" s="515"/>
      <c r="Z629" s="515"/>
      <c r="AB629" s="514"/>
      <c r="AC629" s="461"/>
      <c r="AD629" s="461"/>
      <c r="AE629" s="466"/>
      <c r="AF629" s="466"/>
      <c r="AG629" s="466"/>
      <c r="AH629" s="466"/>
      <c r="AI629" s="292"/>
    </row>
    <row r="630" spans="1:35" s="2" customFormat="1">
      <c r="A630" s="507"/>
      <c r="D630" s="508"/>
      <c r="E630" s="509"/>
      <c r="F630" s="510"/>
      <c r="G630" s="511"/>
      <c r="H630" s="512"/>
      <c r="I630" s="513"/>
      <c r="L630" s="514"/>
      <c r="M630" s="515"/>
      <c r="N630" s="515"/>
      <c r="P630" s="514"/>
      <c r="Q630" s="515"/>
      <c r="R630" s="515"/>
      <c r="T630" s="514"/>
      <c r="U630" s="41"/>
      <c r="V630" s="41"/>
      <c r="W630" s="41"/>
      <c r="X630" s="515"/>
      <c r="Y630" s="515"/>
      <c r="Z630" s="515"/>
      <c r="AB630" s="514"/>
      <c r="AC630" s="461"/>
      <c r="AD630" s="461"/>
      <c r="AE630" s="466"/>
      <c r="AF630" s="466"/>
      <c r="AG630" s="466"/>
      <c r="AH630" s="466"/>
      <c r="AI630" s="292"/>
    </row>
    <row r="631" spans="1:35" s="2" customFormat="1">
      <c r="A631" s="507"/>
      <c r="D631" s="508"/>
      <c r="E631" s="509"/>
      <c r="F631" s="510"/>
      <c r="G631" s="511"/>
      <c r="H631" s="512"/>
      <c r="I631" s="513"/>
      <c r="L631" s="514"/>
      <c r="M631" s="515"/>
      <c r="N631" s="515"/>
      <c r="P631" s="514"/>
      <c r="Q631" s="515"/>
      <c r="R631" s="515"/>
      <c r="T631" s="514"/>
      <c r="U631" s="41"/>
      <c r="V631" s="41"/>
      <c r="W631" s="41"/>
      <c r="X631" s="515"/>
      <c r="Y631" s="515"/>
      <c r="Z631" s="515"/>
      <c r="AB631" s="514"/>
      <c r="AC631" s="461"/>
      <c r="AD631" s="461"/>
      <c r="AE631" s="466"/>
      <c r="AF631" s="466"/>
      <c r="AG631" s="466"/>
      <c r="AH631" s="466"/>
      <c r="AI631" s="292"/>
    </row>
    <row r="632" spans="1:35" s="2" customFormat="1">
      <c r="A632" s="507"/>
      <c r="D632" s="508"/>
      <c r="E632" s="509"/>
      <c r="F632" s="510"/>
      <c r="G632" s="511"/>
      <c r="H632" s="512"/>
      <c r="I632" s="513"/>
      <c r="L632" s="514"/>
      <c r="M632" s="515"/>
      <c r="N632" s="515"/>
      <c r="P632" s="514"/>
      <c r="Q632" s="515"/>
      <c r="R632" s="515"/>
      <c r="T632" s="514"/>
      <c r="U632" s="41"/>
      <c r="V632" s="41"/>
      <c r="W632" s="41"/>
      <c r="X632" s="515"/>
      <c r="Y632" s="515"/>
      <c r="Z632" s="515"/>
      <c r="AB632" s="514"/>
      <c r="AC632" s="461"/>
      <c r="AD632" s="461"/>
      <c r="AE632" s="466"/>
      <c r="AF632" s="466"/>
      <c r="AG632" s="466"/>
      <c r="AH632" s="466"/>
      <c r="AI632" s="292"/>
    </row>
    <row r="633" spans="1:35" s="2" customFormat="1">
      <c r="A633" s="507"/>
      <c r="D633" s="508"/>
      <c r="E633" s="509"/>
      <c r="F633" s="510"/>
      <c r="G633" s="511"/>
      <c r="H633" s="512"/>
      <c r="I633" s="513"/>
      <c r="L633" s="514"/>
      <c r="M633" s="515"/>
      <c r="N633" s="515"/>
      <c r="P633" s="514"/>
      <c r="Q633" s="515"/>
      <c r="R633" s="515"/>
      <c r="T633" s="514"/>
      <c r="U633" s="41"/>
      <c r="V633" s="41"/>
      <c r="W633" s="41"/>
      <c r="X633" s="515"/>
      <c r="Y633" s="515"/>
      <c r="Z633" s="515"/>
      <c r="AB633" s="514"/>
      <c r="AC633" s="461"/>
      <c r="AD633" s="461"/>
      <c r="AE633" s="466"/>
      <c r="AF633" s="466"/>
      <c r="AG633" s="466"/>
      <c r="AH633" s="466"/>
      <c r="AI633" s="292"/>
    </row>
    <row r="634" spans="1:35" s="2" customFormat="1">
      <c r="A634" s="507"/>
      <c r="D634" s="508"/>
      <c r="E634" s="509"/>
      <c r="F634" s="510"/>
      <c r="G634" s="511"/>
      <c r="H634" s="512"/>
      <c r="I634" s="513"/>
      <c r="L634" s="514"/>
      <c r="M634" s="515"/>
      <c r="N634" s="515"/>
      <c r="P634" s="514"/>
      <c r="Q634" s="515"/>
      <c r="R634" s="515"/>
      <c r="T634" s="514"/>
      <c r="U634" s="41"/>
      <c r="V634" s="41"/>
      <c r="W634" s="41"/>
      <c r="X634" s="515"/>
      <c r="Y634" s="515"/>
      <c r="Z634" s="515"/>
      <c r="AB634" s="514"/>
      <c r="AC634" s="461"/>
      <c r="AD634" s="461"/>
      <c r="AE634" s="466"/>
      <c r="AF634" s="466"/>
      <c r="AG634" s="466"/>
      <c r="AH634" s="466"/>
      <c r="AI634" s="292"/>
    </row>
    <row r="635" spans="1:35" s="2" customFormat="1">
      <c r="A635" s="507"/>
      <c r="D635" s="508"/>
      <c r="E635" s="509"/>
      <c r="F635" s="510"/>
      <c r="G635" s="511"/>
      <c r="H635" s="512"/>
      <c r="I635" s="513"/>
      <c r="L635" s="514"/>
      <c r="M635" s="515"/>
      <c r="N635" s="515"/>
      <c r="P635" s="514"/>
      <c r="Q635" s="515"/>
      <c r="R635" s="515"/>
      <c r="T635" s="514"/>
      <c r="U635" s="41"/>
      <c r="V635" s="41"/>
      <c r="W635" s="41"/>
      <c r="X635" s="515"/>
      <c r="Y635" s="515"/>
      <c r="Z635" s="515"/>
      <c r="AB635" s="514"/>
      <c r="AC635" s="461"/>
      <c r="AD635" s="461"/>
      <c r="AE635" s="466"/>
      <c r="AF635" s="466"/>
      <c r="AG635" s="466"/>
      <c r="AH635" s="466"/>
      <c r="AI635" s="292"/>
    </row>
    <row r="636" spans="1:35" s="2" customFormat="1">
      <c r="A636" s="507"/>
      <c r="D636" s="508"/>
      <c r="E636" s="509"/>
      <c r="F636" s="510"/>
      <c r="G636" s="511"/>
      <c r="H636" s="512"/>
      <c r="I636" s="513"/>
      <c r="L636" s="514"/>
      <c r="M636" s="515"/>
      <c r="N636" s="515"/>
      <c r="P636" s="514"/>
      <c r="Q636" s="515"/>
      <c r="R636" s="515"/>
      <c r="T636" s="514"/>
      <c r="U636" s="41"/>
      <c r="V636" s="41"/>
      <c r="W636" s="41"/>
      <c r="X636" s="515"/>
      <c r="Y636" s="515"/>
      <c r="Z636" s="515"/>
      <c r="AB636" s="514"/>
      <c r="AC636" s="461"/>
      <c r="AD636" s="461"/>
      <c r="AE636" s="466"/>
      <c r="AF636" s="466"/>
      <c r="AG636" s="466"/>
      <c r="AH636" s="466"/>
      <c r="AI636" s="292"/>
    </row>
    <row r="637" spans="1:35" s="2" customFormat="1">
      <c r="A637" s="507"/>
      <c r="D637" s="508"/>
      <c r="E637" s="509"/>
      <c r="F637" s="510"/>
      <c r="G637" s="511"/>
      <c r="H637" s="512"/>
      <c r="I637" s="513"/>
      <c r="L637" s="514"/>
      <c r="M637" s="515"/>
      <c r="N637" s="515"/>
      <c r="P637" s="514"/>
      <c r="Q637" s="515"/>
      <c r="R637" s="515"/>
      <c r="T637" s="514"/>
      <c r="U637" s="41"/>
      <c r="V637" s="41"/>
      <c r="W637" s="41"/>
      <c r="X637" s="515"/>
      <c r="Y637" s="515"/>
      <c r="Z637" s="515"/>
      <c r="AB637" s="514"/>
      <c r="AC637" s="461"/>
      <c r="AD637" s="461"/>
      <c r="AE637" s="466"/>
      <c r="AF637" s="466"/>
      <c r="AG637" s="466"/>
      <c r="AH637" s="466"/>
      <c r="AI637" s="292"/>
    </row>
    <row r="638" spans="1:35" s="2" customFormat="1">
      <c r="A638" s="507"/>
      <c r="D638" s="508"/>
      <c r="E638" s="509"/>
      <c r="F638" s="510"/>
      <c r="G638" s="511"/>
      <c r="H638" s="512"/>
      <c r="I638" s="513"/>
      <c r="L638" s="514"/>
      <c r="M638" s="515"/>
      <c r="N638" s="515"/>
      <c r="P638" s="514"/>
      <c r="Q638" s="515"/>
      <c r="R638" s="515"/>
      <c r="T638" s="514"/>
      <c r="U638" s="41"/>
      <c r="V638" s="41"/>
      <c r="W638" s="41"/>
      <c r="X638" s="515"/>
      <c r="Y638" s="515"/>
      <c r="Z638" s="515"/>
      <c r="AB638" s="514"/>
      <c r="AC638" s="461"/>
      <c r="AD638" s="461"/>
      <c r="AE638" s="466"/>
      <c r="AF638" s="466"/>
      <c r="AG638" s="466"/>
      <c r="AH638" s="466"/>
      <c r="AI638" s="292"/>
    </row>
    <row r="639" spans="1:35" s="2" customFormat="1">
      <c r="A639" s="507"/>
      <c r="D639" s="508"/>
      <c r="E639" s="509"/>
      <c r="F639" s="510"/>
      <c r="G639" s="511"/>
      <c r="H639" s="512"/>
      <c r="I639" s="513"/>
      <c r="L639" s="514"/>
      <c r="M639" s="515"/>
      <c r="N639" s="515"/>
      <c r="P639" s="514"/>
      <c r="Q639" s="515"/>
      <c r="R639" s="515"/>
      <c r="T639" s="514"/>
      <c r="U639" s="41"/>
      <c r="V639" s="41"/>
      <c r="W639" s="41"/>
      <c r="X639" s="515"/>
      <c r="Y639" s="515"/>
      <c r="Z639" s="515"/>
      <c r="AB639" s="514"/>
      <c r="AC639" s="461"/>
      <c r="AD639" s="461"/>
      <c r="AE639" s="466"/>
      <c r="AF639" s="466"/>
      <c r="AG639" s="466"/>
      <c r="AH639" s="466"/>
      <c r="AI639" s="292"/>
    </row>
    <row r="640" spans="1:35" s="2" customFormat="1">
      <c r="A640" s="507"/>
      <c r="D640" s="508"/>
      <c r="E640" s="509"/>
      <c r="F640" s="510"/>
      <c r="G640" s="511"/>
      <c r="H640" s="512"/>
      <c r="I640" s="513"/>
      <c r="L640" s="514"/>
      <c r="M640" s="515"/>
      <c r="N640" s="515"/>
      <c r="P640" s="514"/>
      <c r="Q640" s="515"/>
      <c r="R640" s="515"/>
      <c r="T640" s="514"/>
      <c r="U640" s="41"/>
      <c r="V640" s="41"/>
      <c r="W640" s="41"/>
      <c r="X640" s="515"/>
      <c r="Y640" s="515"/>
      <c r="Z640" s="515"/>
      <c r="AB640" s="514"/>
      <c r="AC640" s="461"/>
      <c r="AD640" s="461"/>
      <c r="AE640" s="466"/>
      <c r="AF640" s="466"/>
      <c r="AG640" s="466"/>
      <c r="AH640" s="466"/>
      <c r="AI640" s="292"/>
    </row>
    <row r="641" spans="1:35" s="2" customFormat="1">
      <c r="A641" s="507"/>
      <c r="D641" s="508"/>
      <c r="E641" s="509"/>
      <c r="F641" s="510"/>
      <c r="G641" s="511"/>
      <c r="H641" s="512"/>
      <c r="I641" s="513"/>
      <c r="L641" s="514"/>
      <c r="M641" s="515"/>
      <c r="N641" s="515"/>
      <c r="P641" s="514"/>
      <c r="Q641" s="515"/>
      <c r="R641" s="515"/>
      <c r="T641" s="514"/>
      <c r="U641" s="41"/>
      <c r="V641" s="41"/>
      <c r="W641" s="41"/>
      <c r="X641" s="515"/>
      <c r="Y641" s="515"/>
      <c r="Z641" s="515"/>
      <c r="AB641" s="514"/>
      <c r="AC641" s="461"/>
      <c r="AD641" s="461"/>
      <c r="AE641" s="466"/>
      <c r="AF641" s="466"/>
      <c r="AG641" s="466"/>
      <c r="AH641" s="466"/>
      <c r="AI641" s="292"/>
    </row>
    <row r="642" spans="1:35" s="2" customFormat="1">
      <c r="A642" s="507"/>
      <c r="D642" s="508"/>
      <c r="E642" s="509"/>
      <c r="F642" s="510"/>
      <c r="G642" s="511"/>
      <c r="H642" s="512"/>
      <c r="I642" s="513"/>
      <c r="L642" s="514"/>
      <c r="M642" s="515"/>
      <c r="N642" s="515"/>
      <c r="P642" s="514"/>
      <c r="Q642" s="515"/>
      <c r="R642" s="515"/>
      <c r="T642" s="514"/>
      <c r="U642" s="41"/>
      <c r="V642" s="41"/>
      <c r="W642" s="41"/>
      <c r="X642" s="515"/>
      <c r="Y642" s="515"/>
      <c r="Z642" s="515"/>
      <c r="AB642" s="514"/>
      <c r="AC642" s="461"/>
      <c r="AD642" s="461"/>
      <c r="AE642" s="466"/>
      <c r="AF642" s="466"/>
      <c r="AG642" s="466"/>
      <c r="AH642" s="466"/>
      <c r="AI642" s="292"/>
    </row>
    <row r="643" spans="1:35" s="2" customFormat="1">
      <c r="A643" s="507"/>
      <c r="D643" s="508"/>
      <c r="E643" s="509"/>
      <c r="F643" s="510"/>
      <c r="G643" s="511"/>
      <c r="H643" s="512"/>
      <c r="I643" s="513"/>
      <c r="L643" s="514"/>
      <c r="M643" s="515"/>
      <c r="N643" s="515"/>
      <c r="P643" s="514"/>
      <c r="Q643" s="515"/>
      <c r="R643" s="515"/>
      <c r="T643" s="514"/>
      <c r="U643" s="41"/>
      <c r="V643" s="41"/>
      <c r="W643" s="41"/>
      <c r="X643" s="515"/>
      <c r="Y643" s="515"/>
      <c r="Z643" s="515"/>
      <c r="AB643" s="514"/>
      <c r="AC643" s="461"/>
      <c r="AD643" s="461"/>
      <c r="AE643" s="466"/>
      <c r="AF643" s="466"/>
      <c r="AG643" s="466"/>
      <c r="AH643" s="466"/>
      <c r="AI643" s="292"/>
    </row>
    <row r="644" spans="1:35" s="2" customFormat="1">
      <c r="A644" s="507"/>
      <c r="D644" s="508"/>
      <c r="E644" s="509"/>
      <c r="F644" s="510"/>
      <c r="G644" s="511"/>
      <c r="H644" s="512"/>
      <c r="I644" s="513"/>
      <c r="L644" s="514"/>
      <c r="M644" s="515"/>
      <c r="N644" s="515"/>
      <c r="P644" s="514"/>
      <c r="Q644" s="515"/>
      <c r="R644" s="515"/>
      <c r="T644" s="514"/>
      <c r="U644" s="41"/>
      <c r="V644" s="41"/>
      <c r="W644" s="41"/>
      <c r="X644" s="515"/>
      <c r="Y644" s="515"/>
      <c r="Z644" s="515"/>
      <c r="AB644" s="514"/>
      <c r="AC644" s="461"/>
      <c r="AD644" s="461"/>
      <c r="AE644" s="466"/>
      <c r="AF644" s="466"/>
      <c r="AG644" s="466"/>
      <c r="AH644" s="466"/>
      <c r="AI644" s="292"/>
    </row>
    <row r="645" spans="1:35" s="2" customFormat="1">
      <c r="A645" s="507"/>
      <c r="D645" s="508"/>
      <c r="E645" s="509"/>
      <c r="F645" s="510"/>
      <c r="G645" s="511"/>
      <c r="H645" s="512"/>
      <c r="I645" s="513"/>
      <c r="L645" s="514"/>
      <c r="M645" s="515"/>
      <c r="N645" s="515"/>
      <c r="P645" s="514"/>
      <c r="Q645" s="515"/>
      <c r="R645" s="515"/>
      <c r="T645" s="514"/>
      <c r="U645" s="41"/>
      <c r="V645" s="41"/>
      <c r="W645" s="41"/>
      <c r="X645" s="515"/>
      <c r="Y645" s="515"/>
      <c r="Z645" s="515"/>
      <c r="AB645" s="514"/>
      <c r="AC645" s="461"/>
      <c r="AD645" s="461"/>
      <c r="AE645" s="466"/>
      <c r="AF645" s="466"/>
      <c r="AG645" s="466"/>
      <c r="AH645" s="466"/>
      <c r="AI645" s="292"/>
    </row>
    <row r="646" spans="1:35" s="2" customFormat="1">
      <c r="A646" s="507"/>
      <c r="D646" s="508"/>
      <c r="E646" s="509"/>
      <c r="F646" s="510"/>
      <c r="G646" s="511"/>
      <c r="H646" s="512"/>
      <c r="I646" s="513"/>
      <c r="L646" s="514"/>
      <c r="M646" s="515"/>
      <c r="N646" s="515"/>
      <c r="P646" s="514"/>
      <c r="Q646" s="515"/>
      <c r="R646" s="515"/>
      <c r="T646" s="514"/>
      <c r="U646" s="41"/>
      <c r="V646" s="41"/>
      <c r="W646" s="41"/>
      <c r="X646" s="515"/>
      <c r="Y646" s="515"/>
      <c r="Z646" s="515"/>
      <c r="AB646" s="514"/>
      <c r="AC646" s="461"/>
      <c r="AD646" s="461"/>
      <c r="AE646" s="466"/>
      <c r="AF646" s="466"/>
      <c r="AG646" s="466"/>
      <c r="AH646" s="466"/>
      <c r="AI646" s="292"/>
    </row>
    <row r="647" spans="1:35" s="2" customFormat="1">
      <c r="A647" s="507"/>
      <c r="D647" s="508"/>
      <c r="E647" s="509"/>
      <c r="F647" s="510"/>
      <c r="G647" s="511"/>
      <c r="H647" s="512"/>
      <c r="I647" s="513"/>
      <c r="L647" s="514"/>
      <c r="M647" s="515"/>
      <c r="N647" s="515"/>
      <c r="P647" s="514"/>
      <c r="Q647" s="515"/>
      <c r="R647" s="515"/>
      <c r="T647" s="514"/>
      <c r="U647" s="41"/>
      <c r="V647" s="41"/>
      <c r="W647" s="41"/>
      <c r="X647" s="515"/>
      <c r="Y647" s="515"/>
      <c r="Z647" s="515"/>
      <c r="AB647" s="514"/>
      <c r="AC647" s="461"/>
      <c r="AD647" s="461"/>
      <c r="AE647" s="466"/>
      <c r="AF647" s="466"/>
      <c r="AG647" s="466"/>
      <c r="AH647" s="466"/>
      <c r="AI647" s="292"/>
    </row>
    <row r="648" spans="1:35" s="2" customFormat="1">
      <c r="A648" s="507"/>
      <c r="D648" s="508"/>
      <c r="E648" s="509"/>
      <c r="F648" s="510"/>
      <c r="G648" s="511"/>
      <c r="H648" s="512"/>
      <c r="I648" s="513"/>
      <c r="L648" s="514"/>
      <c r="M648" s="515"/>
      <c r="N648" s="515"/>
      <c r="P648" s="514"/>
      <c r="Q648" s="515"/>
      <c r="R648" s="515"/>
      <c r="T648" s="514"/>
      <c r="U648" s="41"/>
      <c r="V648" s="41"/>
      <c r="W648" s="41"/>
      <c r="X648" s="515"/>
      <c r="Y648" s="515"/>
      <c r="Z648" s="515"/>
      <c r="AB648" s="514"/>
      <c r="AC648" s="461"/>
      <c r="AD648" s="461"/>
      <c r="AE648" s="466"/>
      <c r="AF648" s="466"/>
      <c r="AG648" s="466"/>
      <c r="AH648" s="466"/>
      <c r="AI648" s="292"/>
    </row>
    <row r="649" spans="1:35" s="2" customFormat="1">
      <c r="A649" s="507"/>
      <c r="D649" s="508"/>
      <c r="E649" s="509"/>
      <c r="F649" s="510"/>
      <c r="G649" s="511"/>
      <c r="H649" s="512"/>
      <c r="I649" s="513"/>
      <c r="L649" s="514"/>
      <c r="M649" s="515"/>
      <c r="N649" s="515"/>
      <c r="P649" s="514"/>
      <c r="Q649" s="515"/>
      <c r="R649" s="515"/>
      <c r="T649" s="514"/>
      <c r="U649" s="41"/>
      <c r="V649" s="41"/>
      <c r="W649" s="41"/>
      <c r="X649" s="515"/>
      <c r="Y649" s="515"/>
      <c r="Z649" s="515"/>
      <c r="AB649" s="514"/>
      <c r="AC649" s="461"/>
      <c r="AD649" s="461"/>
      <c r="AE649" s="466"/>
      <c r="AF649" s="466"/>
      <c r="AG649" s="466"/>
      <c r="AH649" s="466"/>
      <c r="AI649" s="292"/>
    </row>
    <row r="650" spans="1:35" s="2" customFormat="1">
      <c r="A650" s="507"/>
      <c r="D650" s="508"/>
      <c r="E650" s="509"/>
      <c r="F650" s="510"/>
      <c r="G650" s="511"/>
      <c r="H650" s="512"/>
      <c r="I650" s="513"/>
      <c r="L650" s="514"/>
      <c r="M650" s="515"/>
      <c r="N650" s="515"/>
      <c r="P650" s="514"/>
      <c r="Q650" s="515"/>
      <c r="R650" s="515"/>
      <c r="T650" s="514"/>
      <c r="U650" s="41"/>
      <c r="V650" s="41"/>
      <c r="W650" s="41"/>
      <c r="X650" s="515"/>
      <c r="Y650" s="515"/>
      <c r="Z650" s="515"/>
      <c r="AB650" s="514"/>
      <c r="AC650" s="461"/>
      <c r="AD650" s="461"/>
      <c r="AE650" s="466"/>
      <c r="AF650" s="466"/>
      <c r="AG650" s="466"/>
      <c r="AH650" s="466"/>
      <c r="AI650" s="292"/>
    </row>
    <row r="651" spans="1:35" s="2" customFormat="1">
      <c r="A651" s="507"/>
      <c r="D651" s="508"/>
      <c r="E651" s="509"/>
      <c r="F651" s="510"/>
      <c r="G651" s="511"/>
      <c r="H651" s="512"/>
      <c r="I651" s="513"/>
      <c r="L651" s="514"/>
      <c r="M651" s="515"/>
      <c r="N651" s="515"/>
      <c r="P651" s="514"/>
      <c r="Q651" s="515"/>
      <c r="R651" s="515"/>
      <c r="T651" s="514"/>
      <c r="U651" s="41"/>
      <c r="V651" s="41"/>
      <c r="W651" s="41"/>
      <c r="X651" s="515"/>
      <c r="Y651" s="515"/>
      <c r="Z651" s="515"/>
      <c r="AB651" s="514"/>
      <c r="AC651" s="461"/>
      <c r="AD651" s="461"/>
      <c r="AE651" s="466"/>
      <c r="AF651" s="466"/>
      <c r="AG651" s="466"/>
      <c r="AH651" s="466"/>
      <c r="AI651" s="292"/>
    </row>
    <row r="652" spans="1:35" s="2" customFormat="1">
      <c r="A652" s="507"/>
      <c r="D652" s="508"/>
      <c r="E652" s="509"/>
      <c r="F652" s="510"/>
      <c r="G652" s="511"/>
      <c r="H652" s="512"/>
      <c r="I652" s="513"/>
      <c r="L652" s="514"/>
      <c r="M652" s="515"/>
      <c r="N652" s="515"/>
      <c r="P652" s="514"/>
      <c r="Q652" s="515"/>
      <c r="R652" s="515"/>
      <c r="T652" s="514"/>
      <c r="U652" s="41"/>
      <c r="V652" s="41"/>
      <c r="W652" s="41"/>
      <c r="X652" s="515"/>
      <c r="Y652" s="515"/>
      <c r="Z652" s="515"/>
      <c r="AB652" s="514"/>
      <c r="AC652" s="461"/>
      <c r="AD652" s="461"/>
      <c r="AE652" s="466"/>
      <c r="AF652" s="466"/>
      <c r="AG652" s="466"/>
      <c r="AH652" s="466"/>
      <c r="AI652" s="292"/>
    </row>
    <row r="653" spans="1:35" s="2" customFormat="1">
      <c r="A653" s="507"/>
      <c r="D653" s="508"/>
      <c r="E653" s="509"/>
      <c r="F653" s="510"/>
      <c r="G653" s="511"/>
      <c r="H653" s="512"/>
      <c r="I653" s="513"/>
      <c r="L653" s="514"/>
      <c r="M653" s="515"/>
      <c r="N653" s="515"/>
      <c r="P653" s="514"/>
      <c r="Q653" s="515"/>
      <c r="R653" s="515"/>
      <c r="T653" s="514"/>
      <c r="U653" s="41"/>
      <c r="V653" s="41"/>
      <c r="W653" s="41"/>
      <c r="X653" s="515"/>
      <c r="Y653" s="515"/>
      <c r="Z653" s="515"/>
      <c r="AB653" s="514"/>
      <c r="AC653" s="461"/>
      <c r="AD653" s="461"/>
      <c r="AE653" s="466"/>
      <c r="AF653" s="466"/>
      <c r="AG653" s="466"/>
      <c r="AH653" s="466"/>
      <c r="AI653" s="292"/>
    </row>
    <row r="654" spans="1:35" s="2" customFormat="1">
      <c r="A654" s="507"/>
      <c r="D654" s="508"/>
      <c r="E654" s="509"/>
      <c r="F654" s="510"/>
      <c r="G654" s="511"/>
      <c r="H654" s="512"/>
      <c r="I654" s="513"/>
      <c r="L654" s="514"/>
      <c r="M654" s="515"/>
      <c r="N654" s="515"/>
      <c r="P654" s="514"/>
      <c r="Q654" s="515"/>
      <c r="R654" s="515"/>
      <c r="T654" s="514"/>
      <c r="U654" s="41"/>
      <c r="V654" s="41"/>
      <c r="W654" s="41"/>
      <c r="X654" s="515"/>
      <c r="Y654" s="515"/>
      <c r="Z654" s="515"/>
      <c r="AB654" s="514"/>
      <c r="AC654" s="461"/>
      <c r="AD654" s="461"/>
      <c r="AE654" s="466"/>
      <c r="AF654" s="466"/>
      <c r="AG654" s="466"/>
      <c r="AH654" s="466"/>
      <c r="AI654" s="292"/>
    </row>
    <row r="655" spans="1:35" s="2" customFormat="1">
      <c r="A655" s="507"/>
      <c r="D655" s="508"/>
      <c r="E655" s="509"/>
      <c r="F655" s="510"/>
      <c r="G655" s="511"/>
      <c r="H655" s="512"/>
      <c r="I655" s="513"/>
      <c r="L655" s="514"/>
      <c r="M655" s="515"/>
      <c r="N655" s="515"/>
      <c r="P655" s="514"/>
      <c r="Q655" s="515"/>
      <c r="R655" s="515"/>
      <c r="T655" s="514"/>
      <c r="U655" s="41"/>
      <c r="V655" s="41"/>
      <c r="W655" s="41"/>
      <c r="X655" s="515"/>
      <c r="Y655" s="515"/>
      <c r="Z655" s="515"/>
      <c r="AB655" s="514"/>
      <c r="AC655" s="461"/>
      <c r="AD655" s="461"/>
      <c r="AE655" s="466"/>
      <c r="AF655" s="466"/>
      <c r="AG655" s="466"/>
      <c r="AH655" s="466"/>
      <c r="AI655" s="292"/>
    </row>
    <row r="656" spans="1:35" s="2" customFormat="1">
      <c r="A656" s="507"/>
      <c r="D656" s="508"/>
      <c r="E656" s="509"/>
      <c r="F656" s="510"/>
      <c r="G656" s="511"/>
      <c r="H656" s="512"/>
      <c r="I656" s="513"/>
      <c r="L656" s="514"/>
      <c r="M656" s="515"/>
      <c r="N656" s="515"/>
      <c r="P656" s="514"/>
      <c r="Q656" s="515"/>
      <c r="R656" s="515"/>
      <c r="T656" s="514"/>
      <c r="U656" s="41"/>
      <c r="V656" s="41"/>
      <c r="W656" s="41"/>
      <c r="X656" s="515"/>
      <c r="Y656" s="515"/>
      <c r="Z656" s="515"/>
      <c r="AB656" s="514"/>
      <c r="AC656" s="461"/>
      <c r="AD656" s="461"/>
      <c r="AE656" s="466"/>
      <c r="AF656" s="466"/>
      <c r="AG656" s="466"/>
      <c r="AH656" s="466"/>
      <c r="AI656" s="292"/>
    </row>
    <row r="657" spans="1:35" s="2" customFormat="1">
      <c r="A657" s="507"/>
      <c r="D657" s="508"/>
      <c r="E657" s="509"/>
      <c r="F657" s="510"/>
      <c r="G657" s="511"/>
      <c r="H657" s="512"/>
      <c r="I657" s="513"/>
      <c r="L657" s="514"/>
      <c r="M657" s="515"/>
      <c r="N657" s="515"/>
      <c r="P657" s="514"/>
      <c r="Q657" s="515"/>
      <c r="R657" s="515"/>
      <c r="T657" s="514"/>
      <c r="U657" s="41"/>
      <c r="V657" s="41"/>
      <c r="W657" s="41"/>
      <c r="X657" s="515"/>
      <c r="Y657" s="515"/>
      <c r="Z657" s="515"/>
      <c r="AB657" s="514"/>
      <c r="AC657" s="461"/>
      <c r="AD657" s="461"/>
      <c r="AE657" s="466"/>
      <c r="AF657" s="466"/>
      <c r="AG657" s="466"/>
      <c r="AH657" s="466"/>
      <c r="AI657" s="292"/>
    </row>
    <row r="658" spans="1:35" s="2" customFormat="1">
      <c r="A658" s="507"/>
      <c r="D658" s="508"/>
      <c r="E658" s="509"/>
      <c r="F658" s="510"/>
      <c r="G658" s="511"/>
      <c r="H658" s="512"/>
      <c r="I658" s="513"/>
      <c r="L658" s="514"/>
      <c r="M658" s="515"/>
      <c r="N658" s="515"/>
      <c r="P658" s="514"/>
      <c r="Q658" s="515"/>
      <c r="R658" s="515"/>
      <c r="T658" s="514"/>
      <c r="U658" s="41"/>
      <c r="V658" s="41"/>
      <c r="W658" s="41"/>
      <c r="X658" s="515"/>
      <c r="Y658" s="515"/>
      <c r="Z658" s="515"/>
      <c r="AB658" s="514"/>
      <c r="AC658" s="461"/>
      <c r="AD658" s="461"/>
      <c r="AE658" s="466"/>
      <c r="AF658" s="466"/>
      <c r="AG658" s="466"/>
      <c r="AH658" s="466"/>
      <c r="AI658" s="292"/>
    </row>
    <row r="659" spans="1:35" s="2" customFormat="1">
      <c r="A659" s="507"/>
      <c r="D659" s="508"/>
      <c r="E659" s="509"/>
      <c r="F659" s="510"/>
      <c r="G659" s="511"/>
      <c r="H659" s="512"/>
      <c r="I659" s="513"/>
      <c r="L659" s="514"/>
      <c r="M659" s="515"/>
      <c r="N659" s="515"/>
      <c r="P659" s="514"/>
      <c r="Q659" s="515"/>
      <c r="R659" s="515"/>
      <c r="T659" s="514"/>
      <c r="U659" s="41"/>
      <c r="V659" s="41"/>
      <c r="W659" s="41"/>
      <c r="X659" s="515"/>
      <c r="Y659" s="515"/>
      <c r="Z659" s="515"/>
      <c r="AB659" s="514"/>
      <c r="AC659" s="461"/>
      <c r="AD659" s="461"/>
      <c r="AE659" s="466"/>
      <c r="AF659" s="466"/>
      <c r="AG659" s="466"/>
      <c r="AH659" s="466"/>
      <c r="AI659" s="292"/>
    </row>
    <row r="660" spans="1:35" s="2" customFormat="1">
      <c r="A660" s="507"/>
      <c r="D660" s="508"/>
      <c r="E660" s="509"/>
      <c r="F660" s="510"/>
      <c r="G660" s="511"/>
      <c r="H660" s="512"/>
      <c r="I660" s="513"/>
      <c r="L660" s="514"/>
      <c r="M660" s="515"/>
      <c r="N660" s="515"/>
      <c r="P660" s="514"/>
      <c r="Q660" s="515"/>
      <c r="R660" s="515"/>
      <c r="T660" s="514"/>
      <c r="U660" s="41"/>
      <c r="V660" s="41"/>
      <c r="W660" s="41"/>
      <c r="X660" s="515"/>
      <c r="Y660" s="515"/>
      <c r="Z660" s="515"/>
      <c r="AB660" s="514"/>
      <c r="AC660" s="461"/>
      <c r="AD660" s="461"/>
      <c r="AE660" s="466"/>
      <c r="AF660" s="466"/>
      <c r="AG660" s="466"/>
      <c r="AH660" s="466"/>
      <c r="AI660" s="292"/>
    </row>
    <row r="661" spans="1:35" s="2" customFormat="1">
      <c r="A661" s="507"/>
      <c r="D661" s="508"/>
      <c r="E661" s="509"/>
      <c r="F661" s="510"/>
      <c r="G661" s="511"/>
      <c r="H661" s="512"/>
      <c r="I661" s="513"/>
      <c r="L661" s="514"/>
      <c r="M661" s="515"/>
      <c r="N661" s="515"/>
      <c r="P661" s="514"/>
      <c r="Q661" s="515"/>
      <c r="R661" s="515"/>
      <c r="T661" s="514"/>
      <c r="U661" s="41"/>
      <c r="V661" s="41"/>
      <c r="W661" s="41"/>
      <c r="X661" s="515"/>
      <c r="Y661" s="515"/>
      <c r="Z661" s="515"/>
      <c r="AB661" s="514"/>
      <c r="AC661" s="461"/>
      <c r="AD661" s="461"/>
      <c r="AE661" s="466"/>
      <c r="AF661" s="466"/>
      <c r="AG661" s="466"/>
      <c r="AH661" s="466"/>
      <c r="AI661" s="292"/>
    </row>
    <row r="662" spans="1:35" s="2" customFormat="1">
      <c r="A662" s="507"/>
      <c r="D662" s="508"/>
      <c r="E662" s="509"/>
      <c r="F662" s="510"/>
      <c r="G662" s="511"/>
      <c r="H662" s="512"/>
      <c r="I662" s="513"/>
      <c r="L662" s="514"/>
      <c r="M662" s="515"/>
      <c r="N662" s="515"/>
      <c r="P662" s="514"/>
      <c r="Q662" s="515"/>
      <c r="R662" s="515"/>
      <c r="T662" s="514"/>
      <c r="U662" s="41"/>
      <c r="V662" s="41"/>
      <c r="W662" s="41"/>
      <c r="X662" s="515"/>
      <c r="Y662" s="515"/>
      <c r="Z662" s="515"/>
      <c r="AB662" s="514"/>
      <c r="AC662" s="461"/>
      <c r="AD662" s="461"/>
      <c r="AE662" s="466"/>
      <c r="AF662" s="466"/>
      <c r="AG662" s="466"/>
      <c r="AH662" s="466"/>
      <c r="AI662" s="292"/>
    </row>
    <row r="663" spans="1:35" s="2" customFormat="1">
      <c r="A663" s="507"/>
      <c r="D663" s="508"/>
      <c r="E663" s="509"/>
      <c r="F663" s="510"/>
      <c r="G663" s="511"/>
      <c r="H663" s="512"/>
      <c r="I663" s="513"/>
      <c r="L663" s="514"/>
      <c r="M663" s="515"/>
      <c r="N663" s="515"/>
      <c r="P663" s="514"/>
      <c r="Q663" s="515"/>
      <c r="R663" s="515"/>
      <c r="T663" s="514"/>
      <c r="U663" s="41"/>
      <c r="V663" s="41"/>
      <c r="W663" s="41"/>
      <c r="X663" s="515"/>
      <c r="Y663" s="515"/>
      <c r="Z663" s="515"/>
      <c r="AB663" s="514"/>
      <c r="AC663" s="461"/>
      <c r="AD663" s="461"/>
      <c r="AE663" s="466"/>
      <c r="AF663" s="466"/>
      <c r="AG663" s="466"/>
      <c r="AH663" s="466"/>
      <c r="AI663" s="292"/>
    </row>
    <row r="664" spans="1:35" s="2" customFormat="1">
      <c r="A664" s="507"/>
      <c r="D664" s="508"/>
      <c r="E664" s="509"/>
      <c r="F664" s="510"/>
      <c r="G664" s="511"/>
      <c r="H664" s="512"/>
      <c r="I664" s="513"/>
      <c r="L664" s="514"/>
      <c r="M664" s="515"/>
      <c r="N664" s="515"/>
      <c r="P664" s="514"/>
      <c r="Q664" s="515"/>
      <c r="R664" s="515"/>
      <c r="T664" s="514"/>
      <c r="U664" s="41"/>
      <c r="V664" s="41"/>
      <c r="W664" s="41"/>
      <c r="X664" s="515"/>
      <c r="Y664" s="515"/>
      <c r="Z664" s="515"/>
      <c r="AB664" s="514"/>
      <c r="AC664" s="461"/>
      <c r="AD664" s="461"/>
      <c r="AE664" s="466"/>
      <c r="AF664" s="466"/>
      <c r="AG664" s="466"/>
      <c r="AH664" s="466"/>
      <c r="AI664" s="292"/>
    </row>
    <row r="665" spans="1:35" s="2" customFormat="1">
      <c r="A665" s="507"/>
      <c r="D665" s="508"/>
      <c r="E665" s="509"/>
      <c r="F665" s="510"/>
      <c r="G665" s="511"/>
      <c r="H665" s="512"/>
      <c r="I665" s="513"/>
      <c r="L665" s="514"/>
      <c r="M665" s="515"/>
      <c r="N665" s="515"/>
      <c r="P665" s="514"/>
      <c r="Q665" s="515"/>
      <c r="R665" s="515"/>
      <c r="T665" s="514"/>
      <c r="U665" s="41"/>
      <c r="V665" s="41"/>
      <c r="W665" s="41"/>
      <c r="X665" s="515"/>
      <c r="Y665" s="515"/>
      <c r="Z665" s="515"/>
      <c r="AB665" s="514"/>
      <c r="AC665" s="461"/>
      <c r="AD665" s="461"/>
      <c r="AE665" s="466"/>
      <c r="AF665" s="466"/>
      <c r="AG665" s="466"/>
      <c r="AH665" s="466"/>
      <c r="AI665" s="292"/>
    </row>
    <row r="666" spans="1:35" s="2" customFormat="1">
      <c r="A666" s="507"/>
      <c r="D666" s="508"/>
      <c r="E666" s="509"/>
      <c r="F666" s="510"/>
      <c r="G666" s="511"/>
      <c r="H666" s="512"/>
      <c r="I666" s="513"/>
      <c r="L666" s="514"/>
      <c r="M666" s="515"/>
      <c r="N666" s="515"/>
      <c r="P666" s="514"/>
      <c r="Q666" s="515"/>
      <c r="R666" s="515"/>
      <c r="T666" s="514"/>
      <c r="U666" s="41"/>
      <c r="V666" s="41"/>
      <c r="W666" s="41"/>
      <c r="X666" s="515"/>
      <c r="Y666" s="515"/>
      <c r="Z666" s="515"/>
      <c r="AB666" s="514"/>
      <c r="AC666" s="461"/>
      <c r="AD666" s="461"/>
      <c r="AE666" s="466"/>
      <c r="AF666" s="466"/>
      <c r="AG666" s="466"/>
      <c r="AH666" s="466"/>
      <c r="AI666" s="292"/>
    </row>
    <row r="667" spans="1:35" s="2" customFormat="1">
      <c r="A667" s="507"/>
      <c r="D667" s="508"/>
      <c r="E667" s="509"/>
      <c r="F667" s="510"/>
      <c r="G667" s="511"/>
      <c r="H667" s="512"/>
      <c r="I667" s="513"/>
      <c r="L667" s="514"/>
      <c r="M667" s="515"/>
      <c r="N667" s="515"/>
      <c r="P667" s="514"/>
      <c r="Q667" s="515"/>
      <c r="R667" s="515"/>
      <c r="T667" s="514"/>
      <c r="U667" s="41"/>
      <c r="V667" s="41"/>
      <c r="W667" s="41"/>
      <c r="X667" s="515"/>
      <c r="Y667" s="515"/>
      <c r="Z667" s="515"/>
      <c r="AB667" s="514"/>
      <c r="AC667" s="461"/>
      <c r="AD667" s="461"/>
      <c r="AE667" s="466"/>
      <c r="AF667" s="466"/>
      <c r="AG667" s="466"/>
      <c r="AH667" s="466"/>
      <c r="AI667" s="292"/>
    </row>
    <row r="668" spans="1:35" s="2" customFormat="1">
      <c r="A668" s="507"/>
      <c r="D668" s="508"/>
      <c r="E668" s="509"/>
      <c r="F668" s="510"/>
      <c r="G668" s="511"/>
      <c r="H668" s="512"/>
      <c r="I668" s="513"/>
      <c r="L668" s="514"/>
      <c r="M668" s="515"/>
      <c r="N668" s="515"/>
      <c r="P668" s="514"/>
      <c r="Q668" s="515"/>
      <c r="R668" s="515"/>
      <c r="T668" s="514"/>
      <c r="U668" s="41"/>
      <c r="V668" s="41"/>
      <c r="W668" s="41"/>
      <c r="X668" s="515"/>
      <c r="Y668" s="515"/>
      <c r="Z668" s="515"/>
      <c r="AB668" s="514"/>
      <c r="AC668" s="461"/>
      <c r="AD668" s="461"/>
      <c r="AE668" s="466"/>
      <c r="AF668" s="466"/>
      <c r="AG668" s="466"/>
      <c r="AH668" s="466"/>
      <c r="AI668" s="292"/>
    </row>
    <row r="669" spans="1:35" s="2" customFormat="1">
      <c r="A669" s="507"/>
      <c r="D669" s="508"/>
      <c r="E669" s="509"/>
      <c r="F669" s="510"/>
      <c r="G669" s="511"/>
      <c r="H669" s="512"/>
      <c r="I669" s="513"/>
      <c r="L669" s="514"/>
      <c r="M669" s="515"/>
      <c r="N669" s="515"/>
      <c r="P669" s="514"/>
      <c r="Q669" s="515"/>
      <c r="R669" s="515"/>
      <c r="T669" s="514"/>
      <c r="U669" s="41"/>
      <c r="V669" s="41"/>
      <c r="W669" s="41"/>
      <c r="X669" s="515"/>
      <c r="Y669" s="515"/>
      <c r="Z669" s="515"/>
      <c r="AB669" s="514"/>
      <c r="AC669" s="461"/>
      <c r="AD669" s="461"/>
      <c r="AE669" s="466"/>
      <c r="AF669" s="466"/>
      <c r="AG669" s="466"/>
      <c r="AH669" s="466"/>
      <c r="AI669" s="292"/>
    </row>
    <row r="670" spans="1:35" s="2" customFormat="1">
      <c r="A670" s="507"/>
      <c r="D670" s="508"/>
      <c r="E670" s="509"/>
      <c r="F670" s="510"/>
      <c r="G670" s="511"/>
      <c r="H670" s="512"/>
      <c r="I670" s="513"/>
      <c r="L670" s="514"/>
      <c r="M670" s="515"/>
      <c r="N670" s="515"/>
      <c r="P670" s="514"/>
      <c r="Q670" s="515"/>
      <c r="R670" s="515"/>
      <c r="T670" s="514"/>
      <c r="U670" s="41"/>
      <c r="V670" s="41"/>
      <c r="W670" s="41"/>
      <c r="X670" s="515"/>
      <c r="Y670" s="515"/>
      <c r="Z670" s="515"/>
      <c r="AB670" s="514"/>
      <c r="AC670" s="461"/>
      <c r="AD670" s="461"/>
      <c r="AE670" s="466"/>
      <c r="AF670" s="466"/>
      <c r="AG670" s="466"/>
      <c r="AH670" s="466"/>
      <c r="AI670" s="292"/>
    </row>
    <row r="671" spans="1:35" s="2" customFormat="1">
      <c r="A671" s="507"/>
      <c r="D671" s="508"/>
      <c r="E671" s="509"/>
      <c r="F671" s="510"/>
      <c r="G671" s="511"/>
      <c r="H671" s="512"/>
      <c r="I671" s="513"/>
      <c r="L671" s="514"/>
      <c r="M671" s="515"/>
      <c r="N671" s="515"/>
      <c r="P671" s="514"/>
      <c r="Q671" s="515"/>
      <c r="R671" s="515"/>
      <c r="T671" s="514"/>
      <c r="U671" s="41"/>
      <c r="V671" s="41"/>
      <c r="W671" s="41"/>
      <c r="X671" s="515"/>
      <c r="Y671" s="515"/>
      <c r="Z671" s="515"/>
      <c r="AB671" s="514"/>
      <c r="AC671" s="461"/>
      <c r="AD671" s="461"/>
      <c r="AE671" s="466"/>
      <c r="AF671" s="466"/>
      <c r="AG671" s="466"/>
      <c r="AH671" s="466"/>
      <c r="AI671" s="292"/>
    </row>
    <row r="672" spans="1:35" s="2" customFormat="1">
      <c r="A672" s="507"/>
      <c r="D672" s="508"/>
      <c r="E672" s="509"/>
      <c r="F672" s="510"/>
      <c r="G672" s="511"/>
      <c r="H672" s="512"/>
      <c r="I672" s="513"/>
      <c r="L672" s="514"/>
      <c r="M672" s="515"/>
      <c r="N672" s="515"/>
      <c r="P672" s="514"/>
      <c r="Q672" s="515"/>
      <c r="R672" s="515"/>
      <c r="T672" s="514"/>
      <c r="U672" s="41"/>
      <c r="V672" s="41"/>
      <c r="W672" s="41"/>
      <c r="X672" s="515"/>
      <c r="Y672" s="515"/>
      <c r="Z672" s="515"/>
      <c r="AB672" s="514"/>
      <c r="AC672" s="461"/>
      <c r="AD672" s="461"/>
      <c r="AE672" s="466"/>
      <c r="AF672" s="466"/>
      <c r="AG672" s="466"/>
      <c r="AH672" s="466"/>
      <c r="AI672" s="292"/>
    </row>
    <row r="673" spans="1:35" s="2" customFormat="1">
      <c r="A673" s="507"/>
      <c r="D673" s="508"/>
      <c r="E673" s="509"/>
      <c r="F673" s="510"/>
      <c r="G673" s="511"/>
      <c r="H673" s="512"/>
      <c r="I673" s="513"/>
      <c r="L673" s="514"/>
      <c r="M673" s="515"/>
      <c r="N673" s="515"/>
      <c r="P673" s="514"/>
      <c r="Q673" s="515"/>
      <c r="R673" s="515"/>
      <c r="T673" s="514"/>
      <c r="U673" s="41"/>
      <c r="V673" s="41"/>
      <c r="W673" s="41"/>
      <c r="X673" s="515"/>
      <c r="Y673" s="515"/>
      <c r="Z673" s="515"/>
      <c r="AB673" s="514"/>
      <c r="AC673" s="461"/>
      <c r="AD673" s="461"/>
      <c r="AE673" s="466"/>
      <c r="AF673" s="466"/>
      <c r="AG673" s="466"/>
      <c r="AH673" s="466"/>
      <c r="AI673" s="292"/>
    </row>
    <row r="674" spans="1:35" s="2" customFormat="1">
      <c r="A674" s="507"/>
      <c r="D674" s="508"/>
      <c r="E674" s="509"/>
      <c r="F674" s="510"/>
      <c r="G674" s="511"/>
      <c r="H674" s="512"/>
      <c r="I674" s="513"/>
      <c r="L674" s="514"/>
      <c r="M674" s="515"/>
      <c r="N674" s="515"/>
      <c r="P674" s="514"/>
      <c r="Q674" s="515"/>
      <c r="R674" s="515"/>
      <c r="T674" s="514"/>
      <c r="U674" s="41"/>
      <c r="V674" s="41"/>
      <c r="W674" s="41"/>
      <c r="X674" s="515"/>
      <c r="Y674" s="515"/>
      <c r="Z674" s="515"/>
      <c r="AB674" s="514"/>
      <c r="AC674" s="461"/>
      <c r="AD674" s="461"/>
      <c r="AE674" s="466"/>
      <c r="AF674" s="466"/>
      <c r="AG674" s="466"/>
      <c r="AH674" s="466"/>
      <c r="AI674" s="292"/>
    </row>
    <row r="675" spans="1:35" s="2" customFormat="1">
      <c r="A675" s="507"/>
      <c r="D675" s="508"/>
      <c r="E675" s="509"/>
      <c r="F675" s="510"/>
      <c r="G675" s="511"/>
      <c r="H675" s="512"/>
      <c r="I675" s="513"/>
      <c r="L675" s="514"/>
      <c r="M675" s="515"/>
      <c r="N675" s="515"/>
      <c r="P675" s="514"/>
      <c r="Q675" s="515"/>
      <c r="R675" s="515"/>
      <c r="T675" s="514"/>
      <c r="U675" s="41"/>
      <c r="V675" s="41"/>
      <c r="W675" s="41"/>
      <c r="X675" s="515"/>
      <c r="Y675" s="515"/>
      <c r="Z675" s="515"/>
      <c r="AB675" s="514"/>
      <c r="AC675" s="461"/>
      <c r="AD675" s="461"/>
      <c r="AE675" s="466"/>
      <c r="AF675" s="466"/>
      <c r="AG675" s="466"/>
      <c r="AH675" s="466"/>
      <c r="AI675" s="292"/>
    </row>
    <row r="676" spans="1:35" s="2" customFormat="1">
      <c r="A676" s="507"/>
      <c r="D676" s="508"/>
      <c r="E676" s="509"/>
      <c r="F676" s="510"/>
      <c r="G676" s="511"/>
      <c r="H676" s="512"/>
      <c r="I676" s="513"/>
      <c r="L676" s="514"/>
      <c r="M676" s="515"/>
      <c r="N676" s="515"/>
      <c r="P676" s="514"/>
      <c r="Q676" s="515"/>
      <c r="R676" s="515"/>
      <c r="T676" s="514"/>
      <c r="U676" s="41"/>
      <c r="V676" s="41"/>
      <c r="W676" s="41"/>
      <c r="X676" s="515"/>
      <c r="Y676" s="515"/>
      <c r="Z676" s="515"/>
      <c r="AB676" s="514"/>
      <c r="AC676" s="461"/>
      <c r="AD676" s="461"/>
      <c r="AE676" s="466"/>
      <c r="AF676" s="466"/>
      <c r="AG676" s="466"/>
      <c r="AH676" s="466"/>
      <c r="AI676" s="292"/>
    </row>
    <row r="677" spans="1:35" s="2" customFormat="1">
      <c r="A677" s="507"/>
      <c r="D677" s="508"/>
      <c r="E677" s="509"/>
      <c r="F677" s="510"/>
      <c r="G677" s="511"/>
      <c r="H677" s="512"/>
      <c r="I677" s="513"/>
      <c r="L677" s="514"/>
      <c r="M677" s="515"/>
      <c r="N677" s="515"/>
      <c r="P677" s="514"/>
      <c r="Q677" s="515"/>
      <c r="R677" s="515"/>
      <c r="T677" s="514"/>
      <c r="U677" s="41"/>
      <c r="V677" s="41"/>
      <c r="W677" s="41"/>
      <c r="X677" s="515"/>
      <c r="Y677" s="515"/>
      <c r="Z677" s="515"/>
      <c r="AB677" s="514"/>
      <c r="AC677" s="461"/>
      <c r="AD677" s="461"/>
      <c r="AE677" s="466"/>
      <c r="AF677" s="466"/>
      <c r="AG677" s="466"/>
      <c r="AH677" s="466"/>
      <c r="AI677" s="292"/>
    </row>
    <row r="678" spans="1:35" s="2" customFormat="1">
      <c r="A678" s="507"/>
      <c r="D678" s="508"/>
      <c r="E678" s="509"/>
      <c r="F678" s="510"/>
      <c r="G678" s="511"/>
      <c r="H678" s="512"/>
      <c r="I678" s="513"/>
      <c r="L678" s="514"/>
      <c r="M678" s="515"/>
      <c r="N678" s="515"/>
      <c r="P678" s="514"/>
      <c r="Q678" s="515"/>
      <c r="R678" s="515"/>
      <c r="T678" s="514"/>
      <c r="U678" s="41"/>
      <c r="V678" s="41"/>
      <c r="W678" s="41"/>
      <c r="X678" s="515"/>
      <c r="Y678" s="515"/>
      <c r="Z678" s="515"/>
      <c r="AB678" s="514"/>
      <c r="AC678" s="461"/>
      <c r="AD678" s="461"/>
      <c r="AE678" s="466"/>
      <c r="AF678" s="466"/>
      <c r="AG678" s="466"/>
      <c r="AH678" s="466"/>
      <c r="AI678" s="292"/>
    </row>
    <row r="679" spans="1:35" s="2" customFormat="1">
      <c r="A679" s="507"/>
      <c r="D679" s="508"/>
      <c r="E679" s="509"/>
      <c r="F679" s="510"/>
      <c r="G679" s="511"/>
      <c r="H679" s="512"/>
      <c r="I679" s="513"/>
      <c r="L679" s="514"/>
      <c r="M679" s="515"/>
      <c r="N679" s="515"/>
      <c r="P679" s="514"/>
      <c r="Q679" s="515"/>
      <c r="R679" s="515"/>
      <c r="T679" s="514"/>
      <c r="U679" s="41"/>
      <c r="V679" s="41"/>
      <c r="W679" s="41"/>
      <c r="X679" s="515"/>
      <c r="Y679" s="515"/>
      <c r="Z679" s="515"/>
      <c r="AB679" s="514"/>
      <c r="AC679" s="461"/>
      <c r="AD679" s="461"/>
      <c r="AE679" s="466"/>
      <c r="AF679" s="466"/>
      <c r="AG679" s="466"/>
      <c r="AH679" s="466"/>
      <c r="AI679" s="292"/>
    </row>
    <row r="680" spans="1:35" s="2" customFormat="1">
      <c r="A680" s="507"/>
      <c r="D680" s="508"/>
      <c r="E680" s="509"/>
      <c r="F680" s="510"/>
      <c r="G680" s="511"/>
      <c r="H680" s="512"/>
      <c r="I680" s="513"/>
      <c r="L680" s="514"/>
      <c r="M680" s="515"/>
      <c r="N680" s="515"/>
      <c r="P680" s="514"/>
      <c r="Q680" s="515"/>
      <c r="R680" s="515"/>
      <c r="T680" s="514"/>
      <c r="U680" s="41"/>
      <c r="V680" s="41"/>
      <c r="W680" s="41"/>
      <c r="X680" s="515"/>
      <c r="Y680" s="515"/>
      <c r="Z680" s="515"/>
      <c r="AB680" s="514"/>
      <c r="AC680" s="461"/>
      <c r="AD680" s="461"/>
      <c r="AE680" s="466"/>
      <c r="AF680" s="466"/>
      <c r="AG680" s="466"/>
      <c r="AH680" s="466"/>
      <c r="AI680" s="292"/>
    </row>
    <row r="681" spans="1:35" s="2" customFormat="1">
      <c r="A681" s="507"/>
      <c r="D681" s="508"/>
      <c r="E681" s="509"/>
      <c r="F681" s="510"/>
      <c r="G681" s="511"/>
      <c r="H681" s="512"/>
      <c r="I681" s="513"/>
      <c r="L681" s="514"/>
      <c r="M681" s="515"/>
      <c r="N681" s="515"/>
      <c r="P681" s="514"/>
      <c r="Q681" s="515"/>
      <c r="R681" s="515"/>
      <c r="T681" s="514"/>
      <c r="U681" s="41"/>
      <c r="V681" s="41"/>
      <c r="W681" s="41"/>
      <c r="X681" s="515"/>
      <c r="Y681" s="515"/>
      <c r="Z681" s="515"/>
      <c r="AB681" s="514"/>
      <c r="AC681" s="461"/>
      <c r="AD681" s="461"/>
      <c r="AE681" s="466"/>
      <c r="AF681" s="466"/>
      <c r="AG681" s="466"/>
      <c r="AH681" s="466"/>
      <c r="AI681" s="292"/>
    </row>
    <row r="682" spans="1:35" s="2" customFormat="1">
      <c r="A682" s="507"/>
      <c r="D682" s="508"/>
      <c r="E682" s="509"/>
      <c r="F682" s="510"/>
      <c r="G682" s="511"/>
      <c r="H682" s="512"/>
      <c r="I682" s="513"/>
      <c r="L682" s="514"/>
      <c r="M682" s="515"/>
      <c r="N682" s="515"/>
      <c r="P682" s="514"/>
      <c r="Q682" s="515"/>
      <c r="R682" s="515"/>
      <c r="T682" s="514"/>
      <c r="U682" s="41"/>
      <c r="V682" s="41"/>
      <c r="W682" s="41"/>
      <c r="X682" s="515"/>
      <c r="Y682" s="515"/>
      <c r="Z682" s="515"/>
      <c r="AB682" s="514"/>
      <c r="AC682" s="461"/>
      <c r="AD682" s="461"/>
      <c r="AE682" s="466"/>
      <c r="AF682" s="466"/>
      <c r="AG682" s="466"/>
      <c r="AH682" s="466"/>
      <c r="AI682" s="292"/>
    </row>
    <row r="683" spans="1:35" s="2" customFormat="1">
      <c r="A683" s="507"/>
      <c r="D683" s="508"/>
      <c r="E683" s="509"/>
      <c r="F683" s="510"/>
      <c r="G683" s="511"/>
      <c r="H683" s="512"/>
      <c r="I683" s="513"/>
      <c r="L683" s="514"/>
      <c r="M683" s="515"/>
      <c r="N683" s="515"/>
      <c r="P683" s="514"/>
      <c r="Q683" s="515"/>
      <c r="R683" s="515"/>
      <c r="T683" s="514"/>
      <c r="U683" s="41"/>
      <c r="V683" s="41"/>
      <c r="W683" s="41"/>
      <c r="X683" s="515"/>
      <c r="Y683" s="515"/>
      <c r="Z683" s="515"/>
      <c r="AB683" s="514"/>
      <c r="AC683" s="461"/>
      <c r="AD683" s="461"/>
      <c r="AE683" s="466"/>
      <c r="AF683" s="466"/>
      <c r="AG683" s="466"/>
      <c r="AH683" s="466"/>
      <c r="AI683" s="292"/>
    </row>
    <row r="684" spans="1:35" s="2" customFormat="1">
      <c r="A684" s="507"/>
      <c r="D684" s="508"/>
      <c r="E684" s="509"/>
      <c r="F684" s="510"/>
      <c r="G684" s="511"/>
      <c r="H684" s="512"/>
      <c r="I684" s="513"/>
      <c r="L684" s="514"/>
      <c r="M684" s="515"/>
      <c r="N684" s="515"/>
      <c r="P684" s="514"/>
      <c r="Q684" s="515"/>
      <c r="R684" s="515"/>
      <c r="T684" s="514"/>
      <c r="U684" s="41"/>
      <c r="V684" s="41"/>
      <c r="W684" s="41"/>
      <c r="X684" s="515"/>
      <c r="Y684" s="515"/>
      <c r="Z684" s="515"/>
      <c r="AB684" s="514"/>
      <c r="AC684" s="461"/>
      <c r="AD684" s="461"/>
      <c r="AE684" s="466"/>
      <c r="AF684" s="466"/>
      <c r="AG684" s="466"/>
      <c r="AH684" s="466"/>
      <c r="AI684" s="292"/>
    </row>
    <row r="685" spans="1:35" s="2" customFormat="1">
      <c r="A685" s="507"/>
      <c r="D685" s="508"/>
      <c r="E685" s="509"/>
      <c r="F685" s="510"/>
      <c r="G685" s="511"/>
      <c r="H685" s="512"/>
      <c r="I685" s="513"/>
      <c r="L685" s="514"/>
      <c r="M685" s="515"/>
      <c r="N685" s="515"/>
      <c r="P685" s="514"/>
      <c r="Q685" s="515"/>
      <c r="R685" s="515"/>
      <c r="T685" s="514"/>
      <c r="U685" s="41"/>
      <c r="V685" s="41"/>
      <c r="W685" s="41"/>
      <c r="X685" s="515"/>
      <c r="Y685" s="515"/>
      <c r="Z685" s="515"/>
      <c r="AB685" s="514"/>
      <c r="AC685" s="461"/>
      <c r="AD685" s="461"/>
      <c r="AE685" s="466"/>
      <c r="AF685" s="466"/>
      <c r="AG685" s="466"/>
      <c r="AH685" s="466"/>
      <c r="AI685" s="292"/>
    </row>
    <row r="686" spans="1:35" s="2" customFormat="1">
      <c r="A686" s="507"/>
      <c r="D686" s="508"/>
      <c r="E686" s="509"/>
      <c r="F686" s="510"/>
      <c r="G686" s="511"/>
      <c r="H686" s="512"/>
      <c r="I686" s="513"/>
      <c r="L686" s="514"/>
      <c r="M686" s="515"/>
      <c r="N686" s="515"/>
      <c r="P686" s="514"/>
      <c r="Q686" s="515"/>
      <c r="R686" s="515"/>
      <c r="T686" s="514"/>
      <c r="U686" s="41"/>
      <c r="V686" s="41"/>
      <c r="W686" s="41"/>
      <c r="X686" s="515"/>
      <c r="Y686" s="515"/>
      <c r="Z686" s="515"/>
      <c r="AB686" s="514"/>
      <c r="AC686" s="461"/>
      <c r="AD686" s="461"/>
      <c r="AE686" s="466"/>
      <c r="AF686" s="466"/>
      <c r="AG686" s="466"/>
      <c r="AH686" s="466"/>
      <c r="AI686" s="292"/>
    </row>
    <row r="687" spans="1:35" s="2" customFormat="1">
      <c r="A687" s="507"/>
      <c r="D687" s="508"/>
      <c r="E687" s="509"/>
      <c r="F687" s="510"/>
      <c r="G687" s="511"/>
      <c r="H687" s="512"/>
      <c r="I687" s="513"/>
      <c r="L687" s="514"/>
      <c r="M687" s="515"/>
      <c r="N687" s="515"/>
      <c r="P687" s="514"/>
      <c r="Q687" s="515"/>
      <c r="R687" s="515"/>
      <c r="T687" s="514"/>
      <c r="U687" s="41"/>
      <c r="V687" s="41"/>
      <c r="W687" s="41"/>
      <c r="X687" s="515"/>
      <c r="Y687" s="515"/>
      <c r="Z687" s="515"/>
      <c r="AB687" s="514"/>
      <c r="AC687" s="461"/>
      <c r="AD687" s="461"/>
      <c r="AE687" s="466"/>
      <c r="AF687" s="466"/>
      <c r="AG687" s="466"/>
      <c r="AH687" s="466"/>
      <c r="AI687" s="292"/>
    </row>
    <row r="688" spans="1:35" s="2" customFormat="1">
      <c r="A688" s="507"/>
      <c r="D688" s="508"/>
      <c r="E688" s="509"/>
      <c r="F688" s="510"/>
      <c r="G688" s="511"/>
      <c r="H688" s="512"/>
      <c r="I688" s="513"/>
      <c r="L688" s="514"/>
      <c r="M688" s="515"/>
      <c r="N688" s="515"/>
      <c r="P688" s="514"/>
      <c r="Q688" s="515"/>
      <c r="R688" s="515"/>
      <c r="T688" s="514"/>
      <c r="U688" s="41"/>
      <c r="V688" s="41"/>
      <c r="W688" s="41"/>
      <c r="X688" s="515"/>
      <c r="Y688" s="515"/>
      <c r="Z688" s="515"/>
      <c r="AB688" s="514"/>
      <c r="AC688" s="461"/>
      <c r="AD688" s="461"/>
      <c r="AE688" s="466"/>
      <c r="AF688" s="466"/>
      <c r="AG688" s="466"/>
      <c r="AH688" s="466"/>
      <c r="AI688" s="292"/>
    </row>
    <row r="689" spans="1:35" s="2" customFormat="1">
      <c r="A689" s="507"/>
      <c r="D689" s="508"/>
      <c r="E689" s="509"/>
      <c r="F689" s="510"/>
      <c r="G689" s="511"/>
      <c r="H689" s="512"/>
      <c r="I689" s="513"/>
      <c r="L689" s="514"/>
      <c r="M689" s="515"/>
      <c r="N689" s="515"/>
      <c r="P689" s="514"/>
      <c r="Q689" s="515"/>
      <c r="R689" s="515"/>
      <c r="T689" s="514"/>
      <c r="U689" s="41"/>
      <c r="V689" s="41"/>
      <c r="W689" s="41"/>
      <c r="X689" s="515"/>
      <c r="Y689" s="515"/>
      <c r="Z689" s="515"/>
      <c r="AB689" s="514"/>
      <c r="AC689" s="461"/>
      <c r="AD689" s="461"/>
      <c r="AE689" s="466"/>
      <c r="AF689" s="466"/>
      <c r="AG689" s="466"/>
      <c r="AH689" s="466"/>
      <c r="AI689" s="292"/>
    </row>
    <row r="690" spans="1:35" s="2" customFormat="1">
      <c r="A690" s="507"/>
      <c r="D690" s="508"/>
      <c r="E690" s="509"/>
      <c r="F690" s="510"/>
      <c r="G690" s="511"/>
      <c r="H690" s="512"/>
      <c r="I690" s="513"/>
      <c r="L690" s="514"/>
      <c r="M690" s="515"/>
      <c r="N690" s="515"/>
      <c r="P690" s="514"/>
      <c r="Q690" s="515"/>
      <c r="R690" s="515"/>
      <c r="T690" s="514"/>
      <c r="U690" s="41"/>
      <c r="V690" s="41"/>
      <c r="W690" s="41"/>
      <c r="X690" s="515"/>
      <c r="Y690" s="515"/>
      <c r="Z690" s="515"/>
      <c r="AB690" s="514"/>
      <c r="AC690" s="461"/>
      <c r="AD690" s="461"/>
      <c r="AE690" s="466"/>
      <c r="AF690" s="466"/>
      <c r="AG690" s="466"/>
      <c r="AH690" s="466"/>
      <c r="AI690" s="292"/>
    </row>
    <row r="691" spans="1:35" s="2" customFormat="1">
      <c r="A691" s="507"/>
      <c r="D691" s="508"/>
      <c r="E691" s="509"/>
      <c r="F691" s="510"/>
      <c r="G691" s="511"/>
      <c r="H691" s="512"/>
      <c r="I691" s="513"/>
      <c r="L691" s="514"/>
      <c r="M691" s="515"/>
      <c r="N691" s="515"/>
      <c r="P691" s="514"/>
      <c r="Q691" s="515"/>
      <c r="R691" s="515"/>
      <c r="T691" s="514"/>
      <c r="U691" s="41"/>
      <c r="V691" s="41"/>
      <c r="W691" s="41"/>
      <c r="X691" s="515"/>
      <c r="Y691" s="515"/>
      <c r="Z691" s="515"/>
      <c r="AB691" s="514"/>
      <c r="AC691" s="461"/>
      <c r="AD691" s="461"/>
      <c r="AE691" s="466"/>
      <c r="AF691" s="466"/>
      <c r="AG691" s="466"/>
      <c r="AH691" s="466"/>
      <c r="AI691" s="292"/>
    </row>
    <row r="692" spans="1:35" s="2" customFormat="1">
      <c r="A692" s="507"/>
      <c r="D692" s="508"/>
      <c r="E692" s="509"/>
      <c r="F692" s="510"/>
      <c r="G692" s="511"/>
      <c r="H692" s="512"/>
      <c r="I692" s="513"/>
      <c r="L692" s="514"/>
      <c r="M692" s="515"/>
      <c r="N692" s="515"/>
      <c r="P692" s="514"/>
      <c r="Q692" s="515"/>
      <c r="R692" s="515"/>
      <c r="T692" s="514"/>
      <c r="U692" s="41"/>
      <c r="V692" s="41"/>
      <c r="W692" s="41"/>
      <c r="X692" s="515"/>
      <c r="Y692" s="515"/>
      <c r="Z692" s="515"/>
      <c r="AB692" s="514"/>
      <c r="AC692" s="461"/>
      <c r="AD692" s="461"/>
      <c r="AE692" s="466"/>
      <c r="AF692" s="466"/>
      <c r="AG692" s="466"/>
      <c r="AH692" s="466"/>
      <c r="AI692" s="292"/>
    </row>
    <row r="693" spans="1:35" s="2" customFormat="1">
      <c r="A693" s="507"/>
      <c r="D693" s="508"/>
      <c r="E693" s="509"/>
      <c r="F693" s="510"/>
      <c r="G693" s="511"/>
      <c r="H693" s="512"/>
      <c r="I693" s="513"/>
      <c r="L693" s="514"/>
      <c r="M693" s="515"/>
      <c r="N693" s="515"/>
      <c r="P693" s="514"/>
      <c r="Q693" s="515"/>
      <c r="R693" s="515"/>
      <c r="T693" s="514"/>
      <c r="U693" s="41"/>
      <c r="V693" s="41"/>
      <c r="W693" s="41"/>
      <c r="X693" s="515"/>
      <c r="Y693" s="515"/>
      <c r="Z693" s="515"/>
      <c r="AB693" s="514"/>
      <c r="AC693" s="461"/>
      <c r="AD693" s="461"/>
      <c r="AE693" s="466"/>
      <c r="AF693" s="466"/>
      <c r="AG693" s="466"/>
      <c r="AH693" s="466"/>
      <c r="AI693" s="292"/>
    </row>
    <row r="694" spans="1:35" s="2" customFormat="1">
      <c r="A694" s="507"/>
      <c r="D694" s="508"/>
      <c r="E694" s="509"/>
      <c r="F694" s="510"/>
      <c r="G694" s="511"/>
      <c r="H694" s="512"/>
      <c r="I694" s="513"/>
      <c r="L694" s="514"/>
      <c r="M694" s="515"/>
      <c r="N694" s="515"/>
      <c r="P694" s="514"/>
      <c r="Q694" s="515"/>
      <c r="R694" s="515"/>
      <c r="T694" s="514"/>
      <c r="U694" s="41"/>
      <c r="V694" s="41"/>
      <c r="W694" s="41"/>
      <c r="X694" s="515"/>
      <c r="Y694" s="515"/>
      <c r="Z694" s="515"/>
      <c r="AB694" s="514"/>
      <c r="AC694" s="461"/>
      <c r="AD694" s="461"/>
      <c r="AE694" s="466"/>
      <c r="AF694" s="466"/>
      <c r="AG694" s="466"/>
      <c r="AH694" s="466"/>
      <c r="AI694" s="292"/>
    </row>
    <row r="695" spans="1:35" s="2" customFormat="1">
      <c r="A695" s="507"/>
      <c r="D695" s="508"/>
      <c r="E695" s="509"/>
      <c r="F695" s="510"/>
      <c r="G695" s="511"/>
      <c r="H695" s="512"/>
      <c r="I695" s="513"/>
      <c r="L695" s="514"/>
      <c r="M695" s="515"/>
      <c r="N695" s="515"/>
      <c r="P695" s="514"/>
      <c r="Q695" s="515"/>
      <c r="R695" s="515"/>
      <c r="T695" s="514"/>
      <c r="U695" s="41"/>
      <c r="V695" s="41"/>
      <c r="W695" s="41"/>
      <c r="X695" s="515"/>
      <c r="Y695" s="515"/>
      <c r="Z695" s="515"/>
      <c r="AB695" s="514"/>
      <c r="AC695" s="461"/>
      <c r="AD695" s="461"/>
      <c r="AE695" s="466"/>
      <c r="AF695" s="466"/>
      <c r="AG695" s="466"/>
      <c r="AH695" s="466"/>
      <c r="AI695" s="292"/>
    </row>
    <row r="696" spans="1:35" s="2" customFormat="1">
      <c r="A696" s="507"/>
      <c r="D696" s="508"/>
      <c r="E696" s="509"/>
      <c r="F696" s="510"/>
      <c r="G696" s="511"/>
      <c r="H696" s="512"/>
      <c r="I696" s="513"/>
      <c r="L696" s="514"/>
      <c r="M696" s="515"/>
      <c r="N696" s="515"/>
      <c r="P696" s="514"/>
      <c r="Q696" s="515"/>
      <c r="R696" s="515"/>
      <c r="T696" s="514"/>
      <c r="U696" s="41"/>
      <c r="V696" s="41"/>
      <c r="W696" s="41"/>
      <c r="X696" s="515"/>
      <c r="Y696" s="515"/>
      <c r="Z696" s="515"/>
      <c r="AB696" s="514"/>
      <c r="AC696" s="461"/>
      <c r="AD696" s="461"/>
      <c r="AE696" s="466"/>
      <c r="AF696" s="466"/>
      <c r="AG696" s="466"/>
      <c r="AH696" s="466"/>
      <c r="AI696" s="292"/>
    </row>
    <row r="697" spans="1:35" s="2" customFormat="1">
      <c r="A697" s="507"/>
      <c r="D697" s="508"/>
      <c r="E697" s="509"/>
      <c r="F697" s="510"/>
      <c r="G697" s="511"/>
      <c r="H697" s="512"/>
      <c r="I697" s="513"/>
      <c r="L697" s="514"/>
      <c r="M697" s="515"/>
      <c r="N697" s="515"/>
      <c r="P697" s="514"/>
      <c r="Q697" s="515"/>
      <c r="R697" s="515"/>
      <c r="T697" s="514"/>
      <c r="U697" s="41"/>
      <c r="V697" s="41"/>
      <c r="W697" s="41"/>
      <c r="X697" s="515"/>
      <c r="Y697" s="515"/>
      <c r="Z697" s="515"/>
      <c r="AB697" s="514"/>
      <c r="AC697" s="461"/>
      <c r="AD697" s="461"/>
      <c r="AE697" s="466"/>
      <c r="AF697" s="466"/>
      <c r="AG697" s="466"/>
      <c r="AH697" s="466"/>
      <c r="AI697" s="292"/>
    </row>
    <row r="698" spans="1:35" s="2" customFormat="1">
      <c r="A698" s="507"/>
      <c r="D698" s="508"/>
      <c r="E698" s="509"/>
      <c r="F698" s="510"/>
      <c r="G698" s="511"/>
      <c r="H698" s="512"/>
      <c r="I698" s="513"/>
      <c r="L698" s="514"/>
      <c r="M698" s="515"/>
      <c r="N698" s="515"/>
      <c r="P698" s="514"/>
      <c r="Q698" s="515"/>
      <c r="R698" s="515"/>
      <c r="T698" s="514"/>
      <c r="U698" s="41"/>
      <c r="V698" s="41"/>
      <c r="W698" s="41"/>
      <c r="X698" s="515"/>
      <c r="Y698" s="515"/>
      <c r="Z698" s="515"/>
      <c r="AB698" s="514"/>
      <c r="AC698" s="461"/>
      <c r="AD698" s="461"/>
      <c r="AE698" s="466"/>
      <c r="AF698" s="466"/>
      <c r="AG698" s="466"/>
      <c r="AH698" s="466"/>
      <c r="AI698" s="292"/>
    </row>
    <row r="699" spans="1:35" s="2" customFormat="1">
      <c r="A699" s="507"/>
      <c r="D699" s="508"/>
      <c r="E699" s="509"/>
      <c r="F699" s="510"/>
      <c r="G699" s="511"/>
      <c r="H699" s="512"/>
      <c r="I699" s="513"/>
      <c r="L699" s="514"/>
      <c r="M699" s="515"/>
      <c r="N699" s="515"/>
      <c r="P699" s="514"/>
      <c r="Q699" s="515"/>
      <c r="R699" s="515"/>
      <c r="T699" s="514"/>
      <c r="U699" s="41"/>
      <c r="V699" s="41"/>
      <c r="W699" s="41"/>
      <c r="X699" s="515"/>
      <c r="Y699" s="515"/>
      <c r="Z699" s="515"/>
      <c r="AB699" s="514"/>
      <c r="AC699" s="461"/>
      <c r="AD699" s="461"/>
      <c r="AE699" s="466"/>
      <c r="AF699" s="466"/>
      <c r="AG699" s="466"/>
      <c r="AH699" s="466"/>
      <c r="AI699" s="292"/>
    </row>
    <row r="700" spans="1:35" s="2" customFormat="1">
      <c r="A700" s="507"/>
      <c r="D700" s="508"/>
      <c r="E700" s="509"/>
      <c r="F700" s="510"/>
      <c r="G700" s="511"/>
      <c r="H700" s="512"/>
      <c r="I700" s="513"/>
      <c r="L700" s="514"/>
      <c r="M700" s="515"/>
      <c r="N700" s="515"/>
      <c r="P700" s="514"/>
      <c r="Q700" s="515"/>
      <c r="R700" s="515"/>
      <c r="T700" s="514"/>
      <c r="U700" s="41"/>
      <c r="V700" s="41"/>
      <c r="W700" s="41"/>
      <c r="X700" s="515"/>
      <c r="Y700" s="515"/>
      <c r="Z700" s="515"/>
      <c r="AB700" s="514"/>
      <c r="AC700" s="461"/>
      <c r="AD700" s="461"/>
      <c r="AE700" s="466"/>
      <c r="AF700" s="466"/>
      <c r="AG700" s="466"/>
      <c r="AH700" s="466"/>
      <c r="AI700" s="292"/>
    </row>
    <row r="701" spans="1:35" s="2" customFormat="1">
      <c r="A701" s="507"/>
      <c r="D701" s="508"/>
      <c r="E701" s="509"/>
      <c r="F701" s="510"/>
      <c r="G701" s="511"/>
      <c r="H701" s="512"/>
      <c r="I701" s="513"/>
      <c r="L701" s="514"/>
      <c r="M701" s="515"/>
      <c r="N701" s="515"/>
      <c r="P701" s="514"/>
      <c r="Q701" s="515"/>
      <c r="R701" s="515"/>
      <c r="T701" s="514"/>
      <c r="U701" s="41"/>
      <c r="V701" s="41"/>
      <c r="W701" s="41"/>
      <c r="X701" s="515"/>
      <c r="Y701" s="515"/>
      <c r="Z701" s="515"/>
      <c r="AB701" s="514"/>
      <c r="AC701" s="461"/>
      <c r="AD701" s="461"/>
      <c r="AE701" s="466"/>
      <c r="AF701" s="466"/>
      <c r="AG701" s="466"/>
      <c r="AH701" s="466"/>
      <c r="AI701" s="292"/>
    </row>
    <row r="702" spans="1:35" s="2" customFormat="1">
      <c r="A702" s="507"/>
      <c r="D702" s="508"/>
      <c r="E702" s="509"/>
      <c r="F702" s="510"/>
      <c r="G702" s="511"/>
      <c r="H702" s="512"/>
      <c r="I702" s="513"/>
      <c r="L702" s="514"/>
      <c r="M702" s="515"/>
      <c r="N702" s="515"/>
      <c r="P702" s="514"/>
      <c r="Q702" s="515"/>
      <c r="R702" s="515"/>
      <c r="T702" s="514"/>
      <c r="U702" s="41"/>
      <c r="V702" s="41"/>
      <c r="W702" s="41"/>
      <c r="X702" s="515"/>
      <c r="Y702" s="515"/>
      <c r="Z702" s="515"/>
      <c r="AB702" s="514"/>
      <c r="AC702" s="461"/>
      <c r="AD702" s="461"/>
      <c r="AE702" s="466"/>
      <c r="AF702" s="466"/>
      <c r="AG702" s="466"/>
      <c r="AH702" s="466"/>
      <c r="AI702" s="292"/>
    </row>
    <row r="703" spans="1:35" s="2" customFormat="1">
      <c r="A703" s="507"/>
      <c r="D703" s="508"/>
      <c r="E703" s="509"/>
      <c r="F703" s="510"/>
      <c r="G703" s="511"/>
      <c r="H703" s="512"/>
      <c r="I703" s="513"/>
      <c r="L703" s="514"/>
      <c r="M703" s="515"/>
      <c r="N703" s="515"/>
      <c r="P703" s="514"/>
      <c r="Q703" s="515"/>
      <c r="R703" s="515"/>
      <c r="T703" s="514"/>
      <c r="U703" s="41"/>
      <c r="V703" s="41"/>
      <c r="W703" s="41"/>
      <c r="X703" s="515"/>
      <c r="Y703" s="515"/>
      <c r="Z703" s="515"/>
      <c r="AB703" s="514"/>
      <c r="AC703" s="461"/>
      <c r="AD703" s="461"/>
      <c r="AE703" s="466"/>
      <c r="AF703" s="466"/>
      <c r="AG703" s="466"/>
      <c r="AH703" s="466"/>
      <c r="AI703" s="292"/>
    </row>
    <row r="704" spans="1:35" s="2" customFormat="1">
      <c r="A704" s="507"/>
      <c r="D704" s="508"/>
      <c r="E704" s="509"/>
      <c r="F704" s="510"/>
      <c r="G704" s="511"/>
      <c r="H704" s="512"/>
      <c r="I704" s="513"/>
      <c r="L704" s="514"/>
      <c r="M704" s="515"/>
      <c r="N704" s="515"/>
      <c r="P704" s="514"/>
      <c r="Q704" s="515"/>
      <c r="R704" s="515"/>
      <c r="T704" s="514"/>
      <c r="U704" s="41"/>
      <c r="V704" s="41"/>
      <c r="W704" s="41"/>
      <c r="X704" s="515"/>
      <c r="Y704" s="515"/>
      <c r="Z704" s="515"/>
      <c r="AB704" s="514"/>
      <c r="AC704" s="461"/>
      <c r="AD704" s="461"/>
      <c r="AE704" s="466"/>
      <c r="AF704" s="466"/>
      <c r="AG704" s="466"/>
      <c r="AH704" s="466"/>
      <c r="AI704" s="292"/>
    </row>
    <row r="705" spans="1:35" s="2" customFormat="1">
      <c r="A705" s="507"/>
      <c r="D705" s="508"/>
      <c r="E705" s="509"/>
      <c r="F705" s="510"/>
      <c r="G705" s="511"/>
      <c r="H705" s="512"/>
      <c r="I705" s="513"/>
      <c r="L705" s="514"/>
      <c r="M705" s="515"/>
      <c r="N705" s="515"/>
      <c r="P705" s="514"/>
      <c r="Q705" s="515"/>
      <c r="R705" s="515"/>
      <c r="T705" s="514"/>
      <c r="U705" s="41"/>
      <c r="V705" s="41"/>
      <c r="W705" s="41"/>
      <c r="X705" s="515"/>
      <c r="Y705" s="515"/>
      <c r="Z705" s="515"/>
      <c r="AB705" s="514"/>
      <c r="AC705" s="461"/>
      <c r="AD705" s="461"/>
      <c r="AE705" s="466"/>
      <c r="AF705" s="466"/>
      <c r="AG705" s="466"/>
      <c r="AH705" s="466"/>
      <c r="AI705" s="292"/>
    </row>
    <row r="706" spans="1:35" s="2" customFormat="1">
      <c r="A706" s="507"/>
      <c r="D706" s="508"/>
      <c r="E706" s="509"/>
      <c r="F706" s="510"/>
      <c r="G706" s="511"/>
      <c r="H706" s="512"/>
      <c r="I706" s="513"/>
      <c r="L706" s="514"/>
      <c r="M706" s="515"/>
      <c r="N706" s="515"/>
      <c r="P706" s="514"/>
      <c r="Q706" s="515"/>
      <c r="R706" s="515"/>
      <c r="T706" s="514"/>
      <c r="U706" s="41"/>
      <c r="V706" s="41"/>
      <c r="W706" s="41"/>
      <c r="X706" s="515"/>
      <c r="Y706" s="515"/>
      <c r="Z706" s="515"/>
      <c r="AB706" s="514"/>
      <c r="AC706" s="461"/>
      <c r="AD706" s="461"/>
      <c r="AE706" s="466"/>
      <c r="AF706" s="466"/>
      <c r="AG706" s="466"/>
      <c r="AH706" s="466"/>
      <c r="AI706" s="292"/>
    </row>
    <row r="707" spans="1:35" s="2" customFormat="1">
      <c r="A707" s="507"/>
      <c r="D707" s="508"/>
      <c r="E707" s="509"/>
      <c r="F707" s="510"/>
      <c r="G707" s="511"/>
      <c r="H707" s="512"/>
      <c r="I707" s="513"/>
      <c r="L707" s="514"/>
      <c r="M707" s="515"/>
      <c r="N707" s="515"/>
      <c r="P707" s="514"/>
      <c r="Q707" s="515"/>
      <c r="R707" s="515"/>
      <c r="T707" s="514"/>
      <c r="U707" s="41"/>
      <c r="V707" s="41"/>
      <c r="W707" s="41"/>
      <c r="X707" s="515"/>
      <c r="Y707" s="515"/>
      <c r="Z707" s="515"/>
      <c r="AB707" s="514"/>
      <c r="AC707" s="461"/>
      <c r="AD707" s="461"/>
      <c r="AE707" s="466"/>
      <c r="AF707" s="466"/>
      <c r="AG707" s="466"/>
      <c r="AH707" s="466"/>
      <c r="AI707" s="292"/>
    </row>
    <row r="708" spans="1:35" s="2" customFormat="1">
      <c r="A708" s="507"/>
      <c r="D708" s="508"/>
      <c r="E708" s="509"/>
      <c r="F708" s="510"/>
      <c r="G708" s="511"/>
      <c r="H708" s="512"/>
      <c r="I708" s="513"/>
      <c r="L708" s="514"/>
      <c r="M708" s="515"/>
      <c r="N708" s="515"/>
      <c r="P708" s="514"/>
      <c r="Q708" s="515"/>
      <c r="R708" s="515"/>
      <c r="T708" s="514"/>
      <c r="U708" s="41"/>
      <c r="V708" s="41"/>
      <c r="W708" s="41"/>
      <c r="X708" s="515"/>
      <c r="Y708" s="515"/>
      <c r="Z708" s="515"/>
      <c r="AB708" s="514"/>
      <c r="AC708" s="461"/>
      <c r="AD708" s="461"/>
      <c r="AE708" s="466"/>
      <c r="AF708" s="466"/>
      <c r="AG708" s="466"/>
      <c r="AH708" s="466"/>
      <c r="AI708" s="292"/>
    </row>
    <row r="709" spans="1:35" s="2" customFormat="1">
      <c r="A709" s="507"/>
      <c r="D709" s="508"/>
      <c r="E709" s="509"/>
      <c r="F709" s="510"/>
      <c r="G709" s="511"/>
      <c r="H709" s="512"/>
      <c r="I709" s="513"/>
      <c r="L709" s="514"/>
      <c r="M709" s="515"/>
      <c r="N709" s="515"/>
      <c r="P709" s="514"/>
      <c r="Q709" s="515"/>
      <c r="R709" s="515"/>
      <c r="T709" s="514"/>
      <c r="U709" s="41"/>
      <c r="V709" s="41"/>
      <c r="W709" s="41"/>
      <c r="X709" s="515"/>
      <c r="Y709" s="515"/>
      <c r="Z709" s="515"/>
      <c r="AB709" s="514"/>
      <c r="AC709" s="461"/>
      <c r="AD709" s="461"/>
      <c r="AE709" s="466"/>
      <c r="AF709" s="466"/>
      <c r="AG709" s="466"/>
      <c r="AH709" s="466"/>
      <c r="AI709" s="292"/>
    </row>
    <row r="710" spans="1:35" s="2" customFormat="1">
      <c r="A710" s="507"/>
      <c r="D710" s="508"/>
      <c r="E710" s="509"/>
      <c r="F710" s="510"/>
      <c r="G710" s="511"/>
      <c r="H710" s="512"/>
      <c r="I710" s="513"/>
      <c r="L710" s="514"/>
      <c r="M710" s="515"/>
      <c r="N710" s="515"/>
      <c r="P710" s="514"/>
      <c r="Q710" s="515"/>
      <c r="R710" s="515"/>
      <c r="T710" s="514"/>
      <c r="U710" s="41"/>
      <c r="V710" s="41"/>
      <c r="W710" s="41"/>
      <c r="X710" s="515"/>
      <c r="Y710" s="515"/>
      <c r="Z710" s="515"/>
      <c r="AB710" s="514"/>
      <c r="AC710" s="461"/>
      <c r="AD710" s="461"/>
      <c r="AE710" s="466"/>
      <c r="AF710" s="466"/>
      <c r="AG710" s="466"/>
      <c r="AH710" s="466"/>
      <c r="AI710" s="292"/>
    </row>
    <row r="711" spans="1:35" s="2" customFormat="1">
      <c r="A711" s="507"/>
      <c r="D711" s="508"/>
      <c r="E711" s="509"/>
      <c r="F711" s="510"/>
      <c r="G711" s="511"/>
      <c r="H711" s="512"/>
      <c r="I711" s="513"/>
      <c r="L711" s="514"/>
      <c r="M711" s="515"/>
      <c r="N711" s="515"/>
      <c r="P711" s="514"/>
      <c r="Q711" s="515"/>
      <c r="R711" s="515"/>
      <c r="T711" s="514"/>
      <c r="U711" s="41"/>
      <c r="V711" s="41"/>
      <c r="W711" s="41"/>
      <c r="X711" s="515"/>
      <c r="Y711" s="515"/>
      <c r="Z711" s="515"/>
      <c r="AB711" s="514"/>
      <c r="AC711" s="461"/>
      <c r="AD711" s="461"/>
      <c r="AE711" s="466"/>
      <c r="AF711" s="466"/>
      <c r="AG711" s="466"/>
      <c r="AH711" s="466"/>
      <c r="AI711" s="292"/>
    </row>
    <row r="712" spans="1:35" s="2" customFormat="1">
      <c r="A712" s="507"/>
      <c r="D712" s="508"/>
      <c r="E712" s="509"/>
      <c r="F712" s="510"/>
      <c r="G712" s="511"/>
      <c r="H712" s="512"/>
      <c r="I712" s="513"/>
      <c r="L712" s="514"/>
      <c r="M712" s="515"/>
      <c r="N712" s="515"/>
      <c r="P712" s="514"/>
      <c r="Q712" s="515"/>
      <c r="R712" s="515"/>
      <c r="T712" s="514"/>
      <c r="U712" s="41"/>
      <c r="V712" s="41"/>
      <c r="W712" s="41"/>
      <c r="X712" s="515"/>
      <c r="Y712" s="515"/>
      <c r="Z712" s="515"/>
      <c r="AB712" s="514"/>
      <c r="AC712" s="461"/>
      <c r="AD712" s="461"/>
      <c r="AE712" s="466"/>
      <c r="AF712" s="466"/>
      <c r="AG712" s="466"/>
      <c r="AH712" s="466"/>
      <c r="AI712" s="292"/>
    </row>
    <row r="713" spans="1:35" s="2" customFormat="1">
      <c r="A713" s="507"/>
      <c r="D713" s="508"/>
      <c r="E713" s="509"/>
      <c r="F713" s="510"/>
      <c r="G713" s="511"/>
      <c r="H713" s="512"/>
      <c r="I713" s="513"/>
      <c r="L713" s="514"/>
      <c r="M713" s="515"/>
      <c r="N713" s="515"/>
      <c r="P713" s="514"/>
      <c r="Q713" s="515"/>
      <c r="R713" s="515"/>
      <c r="T713" s="514"/>
      <c r="U713" s="41"/>
      <c r="V713" s="41"/>
      <c r="W713" s="41"/>
      <c r="X713" s="515"/>
      <c r="Y713" s="515"/>
      <c r="Z713" s="515"/>
      <c r="AB713" s="514"/>
      <c r="AC713" s="461"/>
      <c r="AD713" s="461"/>
      <c r="AE713" s="466"/>
      <c r="AF713" s="466"/>
      <c r="AG713" s="466"/>
      <c r="AH713" s="466"/>
      <c r="AI713" s="292"/>
    </row>
    <row r="714" spans="1:35" s="2" customFormat="1">
      <c r="A714" s="507"/>
      <c r="D714" s="508"/>
      <c r="E714" s="509"/>
      <c r="F714" s="510"/>
      <c r="G714" s="511"/>
      <c r="H714" s="512"/>
      <c r="I714" s="513"/>
      <c r="L714" s="514"/>
      <c r="M714" s="515"/>
      <c r="N714" s="515"/>
      <c r="P714" s="514"/>
      <c r="Q714" s="515"/>
      <c r="R714" s="515"/>
      <c r="T714" s="514"/>
      <c r="U714" s="41"/>
      <c r="V714" s="41"/>
      <c r="W714" s="41"/>
      <c r="X714" s="515"/>
      <c r="Y714" s="515"/>
      <c r="Z714" s="515"/>
      <c r="AB714" s="514"/>
      <c r="AC714" s="461"/>
      <c r="AD714" s="461"/>
      <c r="AE714" s="466"/>
      <c r="AF714" s="466"/>
      <c r="AG714" s="466"/>
      <c r="AH714" s="466"/>
      <c r="AI714" s="292"/>
    </row>
    <row r="715" spans="1:35" s="2" customFormat="1">
      <c r="A715" s="507"/>
      <c r="D715" s="508"/>
      <c r="E715" s="509"/>
      <c r="F715" s="510"/>
      <c r="G715" s="511"/>
      <c r="H715" s="512"/>
      <c r="I715" s="513"/>
      <c r="L715" s="514"/>
      <c r="M715" s="515"/>
      <c r="N715" s="515"/>
      <c r="P715" s="514"/>
      <c r="Q715" s="515"/>
      <c r="R715" s="515"/>
      <c r="T715" s="514"/>
      <c r="U715" s="41"/>
      <c r="V715" s="41"/>
      <c r="W715" s="41"/>
      <c r="X715" s="515"/>
      <c r="Y715" s="515"/>
      <c r="Z715" s="515"/>
      <c r="AB715" s="514"/>
      <c r="AC715" s="461"/>
      <c r="AD715" s="461"/>
      <c r="AE715" s="466"/>
      <c r="AF715" s="466"/>
      <c r="AG715" s="466"/>
      <c r="AH715" s="466"/>
      <c r="AI715" s="292"/>
    </row>
    <row r="716" spans="1:35" s="2" customFormat="1">
      <c r="A716" s="507"/>
      <c r="D716" s="508"/>
      <c r="E716" s="509"/>
      <c r="F716" s="510"/>
      <c r="G716" s="511"/>
      <c r="H716" s="512"/>
      <c r="I716" s="513"/>
      <c r="L716" s="514"/>
      <c r="M716" s="515"/>
      <c r="N716" s="515"/>
      <c r="P716" s="514"/>
      <c r="Q716" s="515"/>
      <c r="R716" s="515"/>
      <c r="T716" s="514"/>
      <c r="U716" s="41"/>
      <c r="V716" s="41"/>
      <c r="W716" s="41"/>
      <c r="X716" s="515"/>
      <c r="Y716" s="515"/>
      <c r="Z716" s="515"/>
      <c r="AB716" s="514"/>
      <c r="AC716" s="461"/>
      <c r="AD716" s="461"/>
      <c r="AE716" s="466"/>
      <c r="AF716" s="466"/>
      <c r="AG716" s="466"/>
      <c r="AH716" s="466"/>
      <c r="AI716" s="292"/>
    </row>
    <row r="717" spans="1:35" s="2" customFormat="1">
      <c r="A717" s="507"/>
      <c r="D717" s="508"/>
      <c r="E717" s="509"/>
      <c r="F717" s="510"/>
      <c r="G717" s="511"/>
      <c r="H717" s="512"/>
      <c r="I717" s="513"/>
      <c r="L717" s="514"/>
      <c r="M717" s="515"/>
      <c r="N717" s="515"/>
      <c r="P717" s="514"/>
      <c r="Q717" s="515"/>
      <c r="R717" s="515"/>
      <c r="T717" s="514"/>
      <c r="U717" s="41"/>
      <c r="V717" s="41"/>
      <c r="W717" s="41"/>
      <c r="X717" s="515"/>
      <c r="Y717" s="515"/>
      <c r="Z717" s="515"/>
      <c r="AB717" s="514"/>
      <c r="AC717" s="461"/>
      <c r="AD717" s="461"/>
      <c r="AE717" s="466"/>
      <c r="AF717" s="466"/>
      <c r="AG717" s="466"/>
      <c r="AH717" s="466"/>
      <c r="AI717" s="292"/>
    </row>
    <row r="718" spans="1:35" s="2" customFormat="1">
      <c r="A718" s="507"/>
      <c r="D718" s="508"/>
      <c r="E718" s="509"/>
      <c r="F718" s="510"/>
      <c r="G718" s="511"/>
      <c r="H718" s="512"/>
      <c r="I718" s="513"/>
      <c r="L718" s="514"/>
      <c r="M718" s="515"/>
      <c r="N718" s="515"/>
      <c r="P718" s="514"/>
      <c r="Q718" s="515"/>
      <c r="R718" s="515"/>
      <c r="T718" s="514"/>
      <c r="U718" s="41"/>
      <c r="V718" s="41"/>
      <c r="W718" s="41"/>
      <c r="X718" s="515"/>
      <c r="Y718" s="515"/>
      <c r="Z718" s="515"/>
      <c r="AB718" s="514"/>
      <c r="AC718" s="461"/>
      <c r="AD718" s="461"/>
      <c r="AE718" s="466"/>
      <c r="AF718" s="466"/>
      <c r="AG718" s="466"/>
      <c r="AH718" s="466"/>
      <c r="AI718" s="292"/>
    </row>
    <row r="719" spans="1:35" s="2" customFormat="1">
      <c r="A719" s="507"/>
      <c r="D719" s="508"/>
      <c r="E719" s="509"/>
      <c r="F719" s="510"/>
      <c r="G719" s="511"/>
      <c r="H719" s="512"/>
      <c r="I719" s="513"/>
      <c r="L719" s="514"/>
      <c r="M719" s="515"/>
      <c r="N719" s="515"/>
      <c r="P719" s="514"/>
      <c r="Q719" s="515"/>
      <c r="R719" s="515"/>
      <c r="T719" s="514"/>
      <c r="U719" s="41"/>
      <c r="V719" s="41"/>
      <c r="W719" s="41"/>
      <c r="X719" s="515"/>
      <c r="Y719" s="515"/>
      <c r="Z719" s="515"/>
      <c r="AB719" s="514"/>
      <c r="AC719" s="461"/>
      <c r="AD719" s="461"/>
      <c r="AE719" s="466"/>
      <c r="AF719" s="466"/>
      <c r="AG719" s="466"/>
      <c r="AH719" s="466"/>
      <c r="AI719" s="292"/>
    </row>
    <row r="720" spans="1:35" s="2" customFormat="1">
      <c r="A720" s="507"/>
      <c r="D720" s="508"/>
      <c r="E720" s="509"/>
      <c r="F720" s="510"/>
      <c r="G720" s="511"/>
      <c r="H720" s="512"/>
      <c r="I720" s="513"/>
      <c r="L720" s="514"/>
      <c r="M720" s="515"/>
      <c r="N720" s="515"/>
      <c r="P720" s="514"/>
      <c r="Q720" s="515"/>
      <c r="R720" s="515"/>
      <c r="T720" s="514"/>
      <c r="U720" s="41"/>
      <c r="V720" s="41"/>
      <c r="W720" s="41"/>
      <c r="X720" s="515"/>
      <c r="Y720" s="515"/>
      <c r="Z720" s="515"/>
      <c r="AB720" s="514"/>
      <c r="AC720" s="461"/>
      <c r="AD720" s="461"/>
      <c r="AE720" s="466"/>
      <c r="AF720" s="466"/>
      <c r="AG720" s="466"/>
      <c r="AH720" s="466"/>
      <c r="AI720" s="292"/>
    </row>
    <row r="721" spans="1:35" s="2" customFormat="1">
      <c r="A721" s="507"/>
      <c r="D721" s="508"/>
      <c r="E721" s="509"/>
      <c r="F721" s="510"/>
      <c r="G721" s="511"/>
      <c r="H721" s="512"/>
      <c r="I721" s="513"/>
      <c r="L721" s="514"/>
      <c r="M721" s="515"/>
      <c r="N721" s="515"/>
      <c r="P721" s="514"/>
      <c r="Q721" s="515"/>
      <c r="R721" s="515"/>
      <c r="T721" s="514"/>
      <c r="U721" s="41"/>
      <c r="V721" s="41"/>
      <c r="W721" s="41"/>
      <c r="X721" s="515"/>
      <c r="Y721" s="515"/>
      <c r="Z721" s="515"/>
      <c r="AB721" s="514"/>
      <c r="AC721" s="461"/>
      <c r="AD721" s="461"/>
      <c r="AE721" s="466"/>
      <c r="AF721" s="466"/>
      <c r="AG721" s="466"/>
      <c r="AH721" s="466"/>
      <c r="AI721" s="292"/>
    </row>
    <row r="722" spans="1:35" s="2" customFormat="1">
      <c r="A722" s="507"/>
      <c r="D722" s="508"/>
      <c r="E722" s="509"/>
      <c r="F722" s="510"/>
      <c r="G722" s="511"/>
      <c r="H722" s="512"/>
      <c r="I722" s="513"/>
      <c r="L722" s="514"/>
      <c r="M722" s="515"/>
      <c r="N722" s="515"/>
      <c r="P722" s="514"/>
      <c r="Q722" s="515"/>
      <c r="R722" s="515"/>
      <c r="T722" s="514"/>
      <c r="U722" s="41"/>
      <c r="V722" s="41"/>
      <c r="W722" s="41"/>
      <c r="X722" s="515"/>
      <c r="Y722" s="515"/>
      <c r="Z722" s="515"/>
      <c r="AB722" s="514"/>
      <c r="AC722" s="461"/>
      <c r="AD722" s="461"/>
      <c r="AE722" s="466"/>
      <c r="AF722" s="466"/>
      <c r="AG722" s="466"/>
      <c r="AH722" s="466"/>
      <c r="AI722" s="292"/>
    </row>
    <row r="723" spans="1:35" s="2" customFormat="1">
      <c r="A723" s="507"/>
      <c r="D723" s="508"/>
      <c r="E723" s="509"/>
      <c r="F723" s="510"/>
      <c r="G723" s="511"/>
      <c r="H723" s="512"/>
      <c r="I723" s="513"/>
      <c r="L723" s="514"/>
      <c r="M723" s="515"/>
      <c r="N723" s="515"/>
      <c r="P723" s="514"/>
      <c r="Q723" s="515"/>
      <c r="R723" s="515"/>
      <c r="T723" s="514"/>
      <c r="U723" s="41"/>
      <c r="V723" s="41"/>
      <c r="W723" s="41"/>
      <c r="X723" s="515"/>
      <c r="Y723" s="515"/>
      <c r="Z723" s="515"/>
      <c r="AB723" s="514"/>
      <c r="AC723" s="461"/>
      <c r="AD723" s="461"/>
      <c r="AE723" s="466"/>
      <c r="AF723" s="466"/>
      <c r="AG723" s="466"/>
      <c r="AH723" s="466"/>
      <c r="AI723" s="292"/>
    </row>
    <row r="724" spans="1:35" s="2" customFormat="1">
      <c r="A724" s="507"/>
      <c r="D724" s="508"/>
      <c r="E724" s="509"/>
      <c r="F724" s="510"/>
      <c r="G724" s="511"/>
      <c r="H724" s="512"/>
      <c r="I724" s="513"/>
      <c r="L724" s="514"/>
      <c r="M724" s="515"/>
      <c r="N724" s="515"/>
      <c r="P724" s="514"/>
      <c r="Q724" s="515"/>
      <c r="R724" s="515"/>
      <c r="T724" s="514"/>
      <c r="U724" s="41"/>
      <c r="V724" s="41"/>
      <c r="W724" s="41"/>
      <c r="X724" s="515"/>
      <c r="Y724" s="515"/>
      <c r="Z724" s="515"/>
      <c r="AB724" s="514"/>
      <c r="AC724" s="461"/>
      <c r="AD724" s="461"/>
      <c r="AE724" s="466"/>
      <c r="AF724" s="466"/>
      <c r="AG724" s="466"/>
      <c r="AH724" s="466"/>
      <c r="AI724" s="292"/>
    </row>
    <row r="725" spans="1:35" s="2" customFormat="1">
      <c r="A725" s="507"/>
      <c r="D725" s="508"/>
      <c r="E725" s="509"/>
      <c r="F725" s="510"/>
      <c r="G725" s="511"/>
      <c r="H725" s="512"/>
      <c r="I725" s="513"/>
      <c r="L725" s="514"/>
      <c r="M725" s="515"/>
      <c r="N725" s="515"/>
      <c r="P725" s="514"/>
      <c r="Q725" s="515"/>
      <c r="R725" s="515"/>
      <c r="T725" s="514"/>
      <c r="U725" s="41"/>
      <c r="V725" s="41"/>
      <c r="W725" s="41"/>
      <c r="X725" s="515"/>
      <c r="Y725" s="515"/>
      <c r="Z725" s="515"/>
      <c r="AB725" s="514"/>
      <c r="AC725" s="461"/>
      <c r="AD725" s="461"/>
      <c r="AE725" s="466"/>
      <c r="AF725" s="466"/>
      <c r="AG725" s="466"/>
      <c r="AH725" s="466"/>
      <c r="AI725" s="292"/>
    </row>
    <row r="726" spans="1:35" s="2" customFormat="1">
      <c r="A726" s="507"/>
      <c r="D726" s="508"/>
      <c r="E726" s="509"/>
      <c r="F726" s="510"/>
      <c r="G726" s="511"/>
      <c r="H726" s="512"/>
      <c r="I726" s="513"/>
      <c r="L726" s="514"/>
      <c r="M726" s="515"/>
      <c r="N726" s="515"/>
      <c r="P726" s="514"/>
      <c r="Q726" s="515"/>
      <c r="R726" s="515"/>
      <c r="T726" s="514"/>
      <c r="U726" s="41"/>
      <c r="V726" s="41"/>
      <c r="W726" s="41"/>
      <c r="X726" s="515"/>
      <c r="Y726" s="515"/>
      <c r="Z726" s="515"/>
      <c r="AB726" s="514"/>
      <c r="AC726" s="461"/>
      <c r="AD726" s="461"/>
      <c r="AE726" s="466"/>
      <c r="AF726" s="466"/>
      <c r="AG726" s="466"/>
      <c r="AH726" s="466"/>
      <c r="AI726" s="292"/>
    </row>
    <row r="727" spans="1:35" s="2" customFormat="1">
      <c r="A727" s="507"/>
      <c r="D727" s="508"/>
      <c r="E727" s="509"/>
      <c r="F727" s="510"/>
      <c r="G727" s="511"/>
      <c r="H727" s="512"/>
      <c r="I727" s="513"/>
      <c r="L727" s="514"/>
      <c r="M727" s="515"/>
      <c r="N727" s="515"/>
      <c r="P727" s="514"/>
      <c r="Q727" s="515"/>
      <c r="R727" s="515"/>
      <c r="T727" s="514"/>
      <c r="U727" s="41"/>
      <c r="V727" s="41"/>
      <c r="W727" s="41"/>
      <c r="X727" s="515"/>
      <c r="Y727" s="515"/>
      <c r="Z727" s="515"/>
      <c r="AB727" s="514"/>
      <c r="AC727" s="461"/>
      <c r="AD727" s="461"/>
      <c r="AE727" s="466"/>
      <c r="AF727" s="466"/>
      <c r="AG727" s="466"/>
      <c r="AH727" s="466"/>
      <c r="AI727" s="292"/>
    </row>
    <row r="728" spans="1:35" s="2" customFormat="1">
      <c r="A728" s="507"/>
      <c r="D728" s="508"/>
      <c r="E728" s="509"/>
      <c r="F728" s="510"/>
      <c r="G728" s="511"/>
      <c r="H728" s="512"/>
      <c r="I728" s="513"/>
      <c r="L728" s="514"/>
      <c r="M728" s="515"/>
      <c r="N728" s="515"/>
      <c r="P728" s="514"/>
      <c r="Q728" s="515"/>
      <c r="R728" s="515"/>
      <c r="T728" s="514"/>
      <c r="U728" s="41"/>
      <c r="V728" s="41"/>
      <c r="W728" s="41"/>
      <c r="X728" s="515"/>
      <c r="Y728" s="515"/>
      <c r="Z728" s="515"/>
      <c r="AB728" s="514"/>
      <c r="AC728" s="461"/>
      <c r="AD728" s="461"/>
      <c r="AE728" s="466"/>
      <c r="AF728" s="466"/>
      <c r="AG728" s="466"/>
      <c r="AH728" s="466"/>
      <c r="AI728" s="292"/>
    </row>
    <row r="729" spans="1:35" s="2" customFormat="1">
      <c r="A729" s="507"/>
      <c r="D729" s="508"/>
      <c r="E729" s="509"/>
      <c r="F729" s="510"/>
      <c r="G729" s="511"/>
      <c r="H729" s="512"/>
      <c r="I729" s="513"/>
      <c r="L729" s="514"/>
      <c r="M729" s="515"/>
      <c r="N729" s="515"/>
      <c r="P729" s="514"/>
      <c r="Q729" s="515"/>
      <c r="R729" s="515"/>
      <c r="T729" s="514"/>
      <c r="U729" s="41"/>
      <c r="V729" s="41"/>
      <c r="W729" s="41"/>
      <c r="X729" s="515"/>
      <c r="Y729" s="515"/>
      <c r="Z729" s="515"/>
      <c r="AB729" s="514"/>
      <c r="AC729" s="461"/>
      <c r="AD729" s="461"/>
      <c r="AE729" s="466"/>
      <c r="AF729" s="466"/>
      <c r="AG729" s="466"/>
      <c r="AH729" s="466"/>
      <c r="AI729" s="292"/>
    </row>
    <row r="730" spans="1:35" s="2" customFormat="1">
      <c r="A730" s="507"/>
      <c r="D730" s="508"/>
      <c r="E730" s="509"/>
      <c r="F730" s="510"/>
      <c r="G730" s="511"/>
      <c r="H730" s="512"/>
      <c r="I730" s="513"/>
      <c r="L730" s="514"/>
      <c r="M730" s="515"/>
      <c r="N730" s="515"/>
      <c r="P730" s="514"/>
      <c r="Q730" s="515"/>
      <c r="R730" s="515"/>
      <c r="T730" s="514"/>
      <c r="U730" s="41"/>
      <c r="V730" s="41"/>
      <c r="W730" s="41"/>
      <c r="X730" s="515"/>
      <c r="Y730" s="515"/>
      <c r="Z730" s="515"/>
      <c r="AB730" s="514"/>
      <c r="AC730" s="461"/>
      <c r="AD730" s="461"/>
      <c r="AE730" s="466"/>
      <c r="AF730" s="466"/>
      <c r="AG730" s="466"/>
      <c r="AH730" s="466"/>
      <c r="AI730" s="292"/>
    </row>
    <row r="731" spans="1:35" s="2" customFormat="1">
      <c r="A731" s="507"/>
      <c r="D731" s="508"/>
      <c r="E731" s="509"/>
      <c r="F731" s="510"/>
      <c r="G731" s="511"/>
      <c r="H731" s="512"/>
      <c r="I731" s="513"/>
      <c r="L731" s="514"/>
      <c r="M731" s="515"/>
      <c r="N731" s="515"/>
      <c r="P731" s="514"/>
      <c r="Q731" s="515"/>
      <c r="R731" s="515"/>
      <c r="T731" s="514"/>
      <c r="U731" s="41"/>
      <c r="V731" s="41"/>
      <c r="W731" s="41"/>
      <c r="X731" s="515"/>
      <c r="Y731" s="515"/>
      <c r="Z731" s="515"/>
      <c r="AB731" s="514"/>
      <c r="AC731" s="461"/>
      <c r="AD731" s="461"/>
      <c r="AE731" s="466"/>
      <c r="AF731" s="466"/>
      <c r="AG731" s="466"/>
      <c r="AH731" s="466"/>
      <c r="AI731" s="292"/>
    </row>
    <row r="732" spans="1:35" s="2" customFormat="1">
      <c r="A732" s="507"/>
      <c r="D732" s="508"/>
      <c r="E732" s="509"/>
      <c r="F732" s="510"/>
      <c r="G732" s="511"/>
      <c r="H732" s="512"/>
      <c r="I732" s="513"/>
      <c r="L732" s="514"/>
      <c r="M732" s="515"/>
      <c r="N732" s="515"/>
      <c r="P732" s="514"/>
      <c r="Q732" s="515"/>
      <c r="R732" s="515"/>
      <c r="T732" s="514"/>
      <c r="U732" s="41"/>
      <c r="V732" s="41"/>
      <c r="W732" s="41"/>
      <c r="X732" s="515"/>
      <c r="Y732" s="515"/>
      <c r="Z732" s="515"/>
      <c r="AB732" s="514"/>
      <c r="AC732" s="461"/>
      <c r="AD732" s="461"/>
      <c r="AE732" s="466"/>
      <c r="AF732" s="466"/>
      <c r="AG732" s="466"/>
      <c r="AH732" s="466"/>
      <c r="AI732" s="292"/>
    </row>
    <row r="733" spans="1:35" s="2" customFormat="1">
      <c r="A733" s="507"/>
      <c r="D733" s="508"/>
      <c r="E733" s="509"/>
      <c r="F733" s="510"/>
      <c r="G733" s="511"/>
      <c r="H733" s="512"/>
      <c r="I733" s="513"/>
      <c r="L733" s="514"/>
      <c r="M733" s="515"/>
      <c r="N733" s="515"/>
      <c r="P733" s="514"/>
      <c r="Q733" s="515"/>
      <c r="R733" s="515"/>
      <c r="T733" s="514"/>
      <c r="U733" s="41"/>
      <c r="V733" s="41"/>
      <c r="W733" s="41"/>
      <c r="X733" s="515"/>
      <c r="Y733" s="515"/>
      <c r="Z733" s="515"/>
      <c r="AB733" s="514"/>
      <c r="AC733" s="461"/>
      <c r="AD733" s="461"/>
      <c r="AE733" s="466"/>
      <c r="AF733" s="466"/>
      <c r="AG733" s="466"/>
      <c r="AH733" s="466"/>
      <c r="AI733" s="292"/>
    </row>
    <row r="734" spans="1:35" s="2" customFormat="1">
      <c r="A734" s="507"/>
      <c r="D734" s="508"/>
      <c r="E734" s="509"/>
      <c r="F734" s="510"/>
      <c r="G734" s="511"/>
      <c r="H734" s="512"/>
      <c r="I734" s="513"/>
      <c r="L734" s="514"/>
      <c r="M734" s="515"/>
      <c r="N734" s="515"/>
      <c r="P734" s="514"/>
      <c r="Q734" s="515"/>
      <c r="R734" s="515"/>
      <c r="T734" s="514"/>
      <c r="U734" s="41"/>
      <c r="V734" s="41"/>
      <c r="W734" s="41"/>
      <c r="X734" s="515"/>
      <c r="Y734" s="515"/>
      <c r="Z734" s="515"/>
      <c r="AB734" s="514"/>
      <c r="AC734" s="461"/>
      <c r="AD734" s="461"/>
      <c r="AE734" s="466"/>
      <c r="AF734" s="466"/>
      <c r="AG734" s="466"/>
      <c r="AH734" s="466"/>
      <c r="AI734" s="292"/>
    </row>
    <row r="735" spans="1:35" s="2" customFormat="1">
      <c r="A735" s="507"/>
      <c r="D735" s="508"/>
      <c r="E735" s="509"/>
      <c r="F735" s="510"/>
      <c r="G735" s="511"/>
      <c r="H735" s="512"/>
      <c r="I735" s="513"/>
      <c r="L735" s="514"/>
      <c r="M735" s="515"/>
      <c r="N735" s="515"/>
      <c r="P735" s="514"/>
      <c r="Q735" s="515"/>
      <c r="R735" s="515"/>
      <c r="T735" s="514"/>
      <c r="U735" s="41"/>
      <c r="V735" s="41"/>
      <c r="W735" s="41"/>
      <c r="X735" s="515"/>
      <c r="Y735" s="515"/>
      <c r="Z735" s="515"/>
      <c r="AB735" s="514"/>
      <c r="AC735" s="461"/>
      <c r="AD735" s="461"/>
      <c r="AE735" s="466"/>
      <c r="AF735" s="466"/>
      <c r="AG735" s="466"/>
      <c r="AH735" s="466"/>
      <c r="AI735" s="292"/>
    </row>
    <row r="736" spans="1:35" s="2" customFormat="1">
      <c r="A736" s="507"/>
      <c r="D736" s="508"/>
      <c r="E736" s="509"/>
      <c r="F736" s="510"/>
      <c r="G736" s="511"/>
      <c r="H736" s="512"/>
      <c r="I736" s="513"/>
      <c r="L736" s="514"/>
      <c r="M736" s="515"/>
      <c r="N736" s="515"/>
      <c r="P736" s="514"/>
      <c r="Q736" s="515"/>
      <c r="R736" s="515"/>
      <c r="T736" s="514"/>
      <c r="U736" s="41"/>
      <c r="V736" s="41"/>
      <c r="W736" s="41"/>
      <c r="X736" s="515"/>
      <c r="Y736" s="515"/>
      <c r="Z736" s="515"/>
      <c r="AB736" s="514"/>
      <c r="AC736" s="461"/>
      <c r="AD736" s="461"/>
      <c r="AE736" s="466"/>
      <c r="AF736" s="466"/>
      <c r="AG736" s="466"/>
      <c r="AH736" s="466"/>
      <c r="AI736" s="292"/>
    </row>
    <row r="737" spans="1:35" s="2" customFormat="1">
      <c r="A737" s="507"/>
      <c r="D737" s="508"/>
      <c r="E737" s="509"/>
      <c r="F737" s="510"/>
      <c r="G737" s="511"/>
      <c r="H737" s="512"/>
      <c r="I737" s="513"/>
      <c r="L737" s="514"/>
      <c r="M737" s="515"/>
      <c r="N737" s="515"/>
      <c r="P737" s="514"/>
      <c r="Q737" s="515"/>
      <c r="R737" s="515"/>
      <c r="T737" s="514"/>
      <c r="U737" s="41"/>
      <c r="V737" s="41"/>
      <c r="W737" s="41"/>
      <c r="X737" s="515"/>
      <c r="Y737" s="515"/>
      <c r="Z737" s="515"/>
      <c r="AB737" s="514"/>
      <c r="AC737" s="461"/>
      <c r="AD737" s="461"/>
      <c r="AE737" s="466"/>
      <c r="AF737" s="466"/>
      <c r="AG737" s="466"/>
      <c r="AH737" s="466"/>
      <c r="AI737" s="292"/>
    </row>
    <row r="738" spans="1:35" s="2" customFormat="1">
      <c r="A738" s="507"/>
      <c r="D738" s="508"/>
      <c r="E738" s="509"/>
      <c r="F738" s="510"/>
      <c r="G738" s="511"/>
      <c r="H738" s="512"/>
      <c r="I738" s="513"/>
      <c r="L738" s="514"/>
      <c r="M738" s="515"/>
      <c r="N738" s="515"/>
      <c r="P738" s="514"/>
      <c r="Q738" s="515"/>
      <c r="R738" s="515"/>
      <c r="T738" s="514"/>
      <c r="U738" s="41"/>
      <c r="V738" s="41"/>
      <c r="W738" s="41"/>
      <c r="X738" s="515"/>
      <c r="Y738" s="515"/>
      <c r="Z738" s="515"/>
      <c r="AB738" s="514"/>
      <c r="AC738" s="461"/>
      <c r="AD738" s="461"/>
      <c r="AE738" s="466"/>
      <c r="AF738" s="466"/>
      <c r="AG738" s="466"/>
      <c r="AH738" s="466"/>
      <c r="AI738" s="292"/>
    </row>
    <row r="739" spans="1:35" s="2" customFormat="1">
      <c r="A739" s="507"/>
      <c r="D739" s="508"/>
      <c r="E739" s="509"/>
      <c r="F739" s="510"/>
      <c r="G739" s="511"/>
      <c r="H739" s="512"/>
      <c r="I739" s="513"/>
      <c r="L739" s="514"/>
      <c r="M739" s="515"/>
      <c r="N739" s="515"/>
      <c r="P739" s="514"/>
      <c r="Q739" s="515"/>
      <c r="R739" s="515"/>
      <c r="T739" s="514"/>
      <c r="U739" s="41"/>
      <c r="V739" s="41"/>
      <c r="W739" s="41"/>
      <c r="X739" s="515"/>
      <c r="Y739" s="515"/>
      <c r="Z739" s="515"/>
      <c r="AB739" s="514"/>
      <c r="AC739" s="461"/>
      <c r="AD739" s="461"/>
      <c r="AE739" s="466"/>
      <c r="AF739" s="466"/>
      <c r="AG739" s="466"/>
      <c r="AH739" s="466"/>
      <c r="AI739" s="292"/>
    </row>
    <row r="740" spans="1:35" s="2" customFormat="1">
      <c r="A740" s="507"/>
      <c r="D740" s="508"/>
      <c r="E740" s="509"/>
      <c r="F740" s="510"/>
      <c r="G740" s="511"/>
      <c r="H740" s="512"/>
      <c r="I740" s="513"/>
      <c r="L740" s="514"/>
      <c r="M740" s="515"/>
      <c r="N740" s="515"/>
      <c r="P740" s="514"/>
      <c r="Q740" s="515"/>
      <c r="R740" s="515"/>
      <c r="T740" s="514"/>
      <c r="U740" s="41"/>
      <c r="V740" s="41"/>
      <c r="W740" s="41"/>
      <c r="X740" s="515"/>
      <c r="Y740" s="515"/>
      <c r="Z740" s="515"/>
      <c r="AB740" s="514"/>
      <c r="AC740" s="461"/>
      <c r="AD740" s="461"/>
      <c r="AE740" s="466"/>
      <c r="AF740" s="466"/>
      <c r="AG740" s="466"/>
      <c r="AH740" s="466"/>
      <c r="AI740" s="292"/>
    </row>
    <row r="741" spans="1:35" s="2" customFormat="1">
      <c r="A741" s="507"/>
      <c r="D741" s="508"/>
      <c r="E741" s="509"/>
      <c r="F741" s="510"/>
      <c r="G741" s="511"/>
      <c r="H741" s="512"/>
      <c r="I741" s="513"/>
      <c r="L741" s="514"/>
      <c r="M741" s="515"/>
      <c r="N741" s="515"/>
      <c r="P741" s="514"/>
      <c r="Q741" s="515"/>
      <c r="R741" s="515"/>
      <c r="T741" s="514"/>
      <c r="U741" s="41"/>
      <c r="V741" s="41"/>
      <c r="W741" s="41"/>
      <c r="X741" s="515"/>
      <c r="Y741" s="515"/>
      <c r="Z741" s="515"/>
      <c r="AB741" s="514"/>
      <c r="AC741" s="461"/>
      <c r="AD741" s="461"/>
      <c r="AE741" s="466"/>
      <c r="AF741" s="466"/>
      <c r="AG741" s="466"/>
      <c r="AH741" s="466"/>
      <c r="AI741" s="292"/>
    </row>
    <row r="742" spans="1:35" s="2" customFormat="1">
      <c r="A742" s="507"/>
      <c r="D742" s="508"/>
      <c r="E742" s="509"/>
      <c r="F742" s="510"/>
      <c r="G742" s="511"/>
      <c r="H742" s="512"/>
      <c r="I742" s="513"/>
      <c r="L742" s="514"/>
      <c r="M742" s="515"/>
      <c r="N742" s="515"/>
      <c r="P742" s="514"/>
      <c r="Q742" s="515"/>
      <c r="R742" s="515"/>
      <c r="T742" s="514"/>
      <c r="U742" s="41"/>
      <c r="V742" s="41"/>
      <c r="W742" s="41"/>
      <c r="X742" s="515"/>
      <c r="Y742" s="515"/>
      <c r="Z742" s="515"/>
      <c r="AB742" s="514"/>
      <c r="AC742" s="461"/>
      <c r="AD742" s="461"/>
      <c r="AE742" s="466"/>
      <c r="AF742" s="466"/>
      <c r="AG742" s="466"/>
      <c r="AH742" s="466"/>
      <c r="AI742" s="292"/>
    </row>
    <row r="743" spans="1:35" s="2" customFormat="1">
      <c r="A743" s="507"/>
      <c r="D743" s="508"/>
      <c r="E743" s="509"/>
      <c r="F743" s="510"/>
      <c r="G743" s="511"/>
      <c r="H743" s="512"/>
      <c r="I743" s="513"/>
      <c r="L743" s="514"/>
      <c r="M743" s="515"/>
      <c r="N743" s="515"/>
      <c r="P743" s="514"/>
      <c r="Q743" s="515"/>
      <c r="R743" s="515"/>
      <c r="T743" s="514"/>
      <c r="U743" s="41"/>
      <c r="V743" s="41"/>
      <c r="W743" s="41"/>
      <c r="X743" s="515"/>
      <c r="Y743" s="515"/>
      <c r="Z743" s="515"/>
      <c r="AB743" s="514"/>
      <c r="AC743" s="461"/>
      <c r="AD743" s="461"/>
      <c r="AE743" s="466"/>
      <c r="AF743" s="466"/>
      <c r="AG743" s="466"/>
      <c r="AH743" s="466"/>
      <c r="AI743" s="292"/>
    </row>
    <row r="744" spans="1:35" s="2" customFormat="1">
      <c r="A744" s="507"/>
      <c r="D744" s="508"/>
      <c r="E744" s="509"/>
      <c r="F744" s="510"/>
      <c r="G744" s="511"/>
      <c r="H744" s="512"/>
      <c r="I744" s="513"/>
      <c r="L744" s="514"/>
      <c r="M744" s="515"/>
      <c r="N744" s="515"/>
      <c r="P744" s="514"/>
      <c r="Q744" s="515"/>
      <c r="R744" s="515"/>
      <c r="T744" s="514"/>
      <c r="U744" s="41"/>
      <c r="V744" s="41"/>
      <c r="W744" s="41"/>
      <c r="X744" s="515"/>
      <c r="Y744" s="515"/>
      <c r="Z744" s="515"/>
      <c r="AB744" s="514"/>
      <c r="AC744" s="461"/>
      <c r="AD744" s="461"/>
      <c r="AE744" s="466"/>
      <c r="AF744" s="466"/>
      <c r="AG744" s="466"/>
      <c r="AH744" s="466"/>
      <c r="AI744" s="292"/>
    </row>
    <row r="745" spans="1:35" s="2" customFormat="1">
      <c r="A745" s="507"/>
      <c r="D745" s="508"/>
      <c r="E745" s="509"/>
      <c r="F745" s="510"/>
      <c r="G745" s="511"/>
      <c r="H745" s="512"/>
      <c r="I745" s="513"/>
      <c r="L745" s="514"/>
      <c r="M745" s="515"/>
      <c r="N745" s="515"/>
      <c r="P745" s="514"/>
      <c r="Q745" s="515"/>
      <c r="R745" s="515"/>
      <c r="T745" s="514"/>
      <c r="U745" s="41"/>
      <c r="V745" s="41"/>
      <c r="W745" s="41"/>
      <c r="X745" s="515"/>
      <c r="Y745" s="515"/>
      <c r="Z745" s="515"/>
      <c r="AB745" s="514"/>
      <c r="AC745" s="461"/>
      <c r="AD745" s="461"/>
      <c r="AE745" s="466"/>
      <c r="AF745" s="466"/>
      <c r="AG745" s="466"/>
      <c r="AH745" s="466"/>
      <c r="AI745" s="292"/>
    </row>
    <row r="746" spans="1:35" s="2" customFormat="1">
      <c r="A746" s="507"/>
      <c r="D746" s="508"/>
      <c r="E746" s="509"/>
      <c r="F746" s="510"/>
      <c r="G746" s="511"/>
      <c r="H746" s="512"/>
      <c r="I746" s="513"/>
      <c r="L746" s="514"/>
      <c r="M746" s="515"/>
      <c r="N746" s="515"/>
      <c r="P746" s="514"/>
      <c r="Q746" s="515"/>
      <c r="R746" s="515"/>
      <c r="T746" s="514"/>
      <c r="U746" s="41"/>
      <c r="V746" s="41"/>
      <c r="W746" s="41"/>
      <c r="X746" s="515"/>
      <c r="Y746" s="515"/>
      <c r="Z746" s="515"/>
      <c r="AB746" s="514"/>
      <c r="AC746" s="461"/>
      <c r="AD746" s="461"/>
      <c r="AE746" s="466"/>
      <c r="AF746" s="466"/>
      <c r="AG746" s="466"/>
      <c r="AH746" s="466"/>
      <c r="AI746" s="292"/>
    </row>
    <row r="747" spans="1:35" s="2" customFormat="1">
      <c r="A747" s="507"/>
      <c r="D747" s="508"/>
      <c r="E747" s="509"/>
      <c r="F747" s="510"/>
      <c r="G747" s="511"/>
      <c r="H747" s="512"/>
      <c r="I747" s="513"/>
      <c r="L747" s="514"/>
      <c r="M747" s="515"/>
      <c r="N747" s="515"/>
      <c r="P747" s="514"/>
      <c r="Q747" s="515"/>
      <c r="R747" s="515"/>
      <c r="T747" s="514"/>
      <c r="U747" s="41"/>
      <c r="V747" s="41"/>
      <c r="W747" s="41"/>
      <c r="X747" s="515"/>
      <c r="Y747" s="515"/>
      <c r="Z747" s="515"/>
      <c r="AB747" s="514"/>
      <c r="AC747" s="461"/>
      <c r="AD747" s="461"/>
      <c r="AE747" s="466"/>
      <c r="AF747" s="466"/>
      <c r="AG747" s="466"/>
      <c r="AH747" s="466"/>
      <c r="AI747" s="292"/>
    </row>
    <row r="748" spans="1:35" s="2" customFormat="1">
      <c r="A748" s="507"/>
      <c r="D748" s="508"/>
      <c r="E748" s="509"/>
      <c r="F748" s="510"/>
      <c r="G748" s="511"/>
      <c r="H748" s="512"/>
      <c r="I748" s="513"/>
      <c r="L748" s="514"/>
      <c r="M748" s="515"/>
      <c r="N748" s="515"/>
      <c r="P748" s="514"/>
      <c r="Q748" s="515"/>
      <c r="R748" s="515"/>
      <c r="T748" s="514"/>
      <c r="U748" s="41"/>
      <c r="V748" s="41"/>
      <c r="W748" s="41"/>
      <c r="X748" s="515"/>
      <c r="Y748" s="515"/>
      <c r="Z748" s="515"/>
      <c r="AB748" s="514"/>
      <c r="AC748" s="461"/>
      <c r="AD748" s="461"/>
      <c r="AE748" s="466"/>
      <c r="AF748" s="466"/>
      <c r="AG748" s="466"/>
      <c r="AH748" s="466"/>
      <c r="AI748" s="292"/>
    </row>
    <row r="749" spans="1:35" s="2" customFormat="1">
      <c r="A749" s="507"/>
      <c r="D749" s="508"/>
      <c r="E749" s="509"/>
      <c r="F749" s="510"/>
      <c r="G749" s="511"/>
      <c r="H749" s="512"/>
      <c r="I749" s="513"/>
      <c r="L749" s="514"/>
      <c r="M749" s="515"/>
      <c r="N749" s="515"/>
      <c r="P749" s="514"/>
      <c r="Q749" s="515"/>
      <c r="R749" s="515"/>
      <c r="T749" s="514"/>
      <c r="U749" s="41"/>
      <c r="V749" s="41"/>
      <c r="W749" s="41"/>
      <c r="X749" s="515"/>
      <c r="Y749" s="515"/>
      <c r="Z749" s="515"/>
      <c r="AB749" s="514"/>
      <c r="AC749" s="461"/>
      <c r="AD749" s="461"/>
      <c r="AE749" s="466"/>
      <c r="AF749" s="466"/>
      <c r="AG749" s="466"/>
      <c r="AH749" s="466"/>
      <c r="AI749" s="292"/>
    </row>
    <row r="750" spans="1:35" s="2" customFormat="1">
      <c r="A750" s="507"/>
      <c r="D750" s="508"/>
      <c r="E750" s="509"/>
      <c r="F750" s="510"/>
      <c r="G750" s="511"/>
      <c r="H750" s="512"/>
      <c r="I750" s="513"/>
      <c r="L750" s="514"/>
      <c r="M750" s="515"/>
      <c r="N750" s="515"/>
      <c r="P750" s="514"/>
      <c r="Q750" s="515"/>
      <c r="R750" s="515"/>
      <c r="T750" s="514"/>
      <c r="U750" s="41"/>
      <c r="V750" s="41"/>
      <c r="W750" s="41"/>
      <c r="X750" s="515"/>
      <c r="Y750" s="515"/>
      <c r="Z750" s="515"/>
      <c r="AB750" s="514"/>
      <c r="AC750" s="461"/>
      <c r="AD750" s="461"/>
      <c r="AE750" s="466"/>
      <c r="AF750" s="466"/>
      <c r="AG750" s="466"/>
      <c r="AH750" s="466"/>
      <c r="AI750" s="292"/>
    </row>
    <row r="751" spans="1:35" s="2" customFormat="1">
      <c r="A751" s="507"/>
      <c r="D751" s="508"/>
      <c r="E751" s="509"/>
      <c r="F751" s="510"/>
      <c r="G751" s="511"/>
      <c r="H751" s="512"/>
      <c r="I751" s="513"/>
      <c r="L751" s="514"/>
      <c r="M751" s="515"/>
      <c r="N751" s="515"/>
      <c r="P751" s="514"/>
      <c r="Q751" s="515"/>
      <c r="R751" s="515"/>
      <c r="T751" s="514"/>
      <c r="U751" s="41"/>
      <c r="V751" s="41"/>
      <c r="W751" s="41"/>
      <c r="X751" s="515"/>
      <c r="Y751" s="515"/>
      <c r="Z751" s="515"/>
      <c r="AB751" s="514"/>
      <c r="AC751" s="461"/>
      <c r="AD751" s="461"/>
      <c r="AE751" s="466"/>
      <c r="AF751" s="466"/>
      <c r="AG751" s="466"/>
      <c r="AH751" s="466"/>
      <c r="AI751" s="292"/>
    </row>
    <row r="752" spans="1:35" s="2" customFormat="1">
      <c r="A752" s="507"/>
      <c r="D752" s="508"/>
      <c r="E752" s="509"/>
      <c r="F752" s="510"/>
      <c r="G752" s="511"/>
      <c r="H752" s="512"/>
      <c r="I752" s="513"/>
      <c r="L752" s="514"/>
      <c r="M752" s="515"/>
      <c r="N752" s="515"/>
      <c r="P752" s="514"/>
      <c r="Q752" s="515"/>
      <c r="R752" s="515"/>
      <c r="T752" s="514"/>
      <c r="U752" s="41"/>
      <c r="V752" s="41"/>
      <c r="W752" s="41"/>
      <c r="X752" s="515"/>
      <c r="Y752" s="515"/>
      <c r="Z752" s="515"/>
      <c r="AB752" s="514"/>
      <c r="AC752" s="461"/>
      <c r="AD752" s="461"/>
      <c r="AE752" s="466"/>
      <c r="AF752" s="466"/>
      <c r="AG752" s="466"/>
      <c r="AH752" s="466"/>
      <c r="AI752" s="292"/>
    </row>
    <row r="753" spans="1:35" s="2" customFormat="1">
      <c r="A753" s="507"/>
      <c r="D753" s="508"/>
      <c r="E753" s="509"/>
      <c r="F753" s="510"/>
      <c r="G753" s="511"/>
      <c r="H753" s="512"/>
      <c r="I753" s="513"/>
      <c r="L753" s="514"/>
      <c r="M753" s="515"/>
      <c r="N753" s="515"/>
      <c r="P753" s="514"/>
      <c r="Q753" s="515"/>
      <c r="R753" s="515"/>
      <c r="T753" s="514"/>
      <c r="U753" s="41"/>
      <c r="V753" s="41"/>
      <c r="W753" s="41"/>
      <c r="X753" s="515"/>
      <c r="Y753" s="515"/>
      <c r="Z753" s="515"/>
      <c r="AB753" s="514"/>
      <c r="AC753" s="461"/>
      <c r="AD753" s="461"/>
      <c r="AE753" s="466"/>
      <c r="AF753" s="466"/>
      <c r="AG753" s="466"/>
      <c r="AH753" s="466"/>
      <c r="AI753" s="292"/>
    </row>
    <row r="754" spans="1:35" s="2" customFormat="1">
      <c r="A754" s="507"/>
      <c r="D754" s="508"/>
      <c r="E754" s="509"/>
      <c r="F754" s="510"/>
      <c r="G754" s="511"/>
      <c r="H754" s="512"/>
      <c r="I754" s="513"/>
      <c r="L754" s="514"/>
      <c r="M754" s="515"/>
      <c r="N754" s="515"/>
      <c r="P754" s="514"/>
      <c r="Q754" s="515"/>
      <c r="R754" s="515"/>
      <c r="T754" s="514"/>
      <c r="U754" s="41"/>
      <c r="V754" s="41"/>
      <c r="W754" s="41"/>
      <c r="X754" s="515"/>
      <c r="Y754" s="515"/>
      <c r="Z754" s="515"/>
      <c r="AB754" s="514"/>
      <c r="AC754" s="461"/>
      <c r="AD754" s="461"/>
      <c r="AE754" s="466"/>
      <c r="AF754" s="466"/>
      <c r="AG754" s="466"/>
      <c r="AH754" s="466"/>
      <c r="AI754" s="292"/>
    </row>
    <row r="755" spans="1:35" s="2" customFormat="1">
      <c r="A755" s="507"/>
      <c r="D755" s="508"/>
      <c r="E755" s="509"/>
      <c r="F755" s="510"/>
      <c r="G755" s="511"/>
      <c r="H755" s="512"/>
      <c r="I755" s="513"/>
      <c r="L755" s="514"/>
      <c r="M755" s="515"/>
      <c r="N755" s="515"/>
      <c r="P755" s="514"/>
      <c r="Q755" s="515"/>
      <c r="R755" s="515"/>
      <c r="T755" s="514"/>
      <c r="U755" s="41"/>
      <c r="V755" s="41"/>
      <c r="W755" s="41"/>
      <c r="X755" s="515"/>
      <c r="Y755" s="515"/>
      <c r="Z755" s="515"/>
      <c r="AB755" s="514"/>
      <c r="AC755" s="461"/>
      <c r="AD755" s="461"/>
      <c r="AE755" s="466"/>
      <c r="AF755" s="466"/>
      <c r="AG755" s="466"/>
      <c r="AH755" s="466"/>
      <c r="AI755" s="292"/>
    </row>
    <row r="756" spans="1:35" s="2" customFormat="1">
      <c r="A756" s="507"/>
      <c r="D756" s="508"/>
      <c r="E756" s="509"/>
      <c r="F756" s="510"/>
      <c r="G756" s="511"/>
      <c r="H756" s="512"/>
      <c r="I756" s="513"/>
      <c r="L756" s="514"/>
      <c r="M756" s="515"/>
      <c r="N756" s="515"/>
      <c r="P756" s="514"/>
      <c r="Q756" s="515"/>
      <c r="R756" s="515"/>
      <c r="T756" s="514"/>
      <c r="U756" s="41"/>
      <c r="V756" s="41"/>
      <c r="W756" s="41"/>
      <c r="X756" s="515"/>
      <c r="Y756" s="515"/>
      <c r="Z756" s="515"/>
      <c r="AB756" s="514"/>
      <c r="AC756" s="461"/>
      <c r="AD756" s="461"/>
      <c r="AE756" s="466"/>
      <c r="AF756" s="466"/>
      <c r="AG756" s="466"/>
      <c r="AH756" s="466"/>
      <c r="AI756" s="292"/>
    </row>
    <row r="757" spans="1:35" s="2" customFormat="1">
      <c r="A757" s="507"/>
      <c r="D757" s="508"/>
      <c r="E757" s="509"/>
      <c r="F757" s="510"/>
      <c r="G757" s="511"/>
      <c r="H757" s="512"/>
      <c r="I757" s="513"/>
      <c r="L757" s="514"/>
      <c r="M757" s="515"/>
      <c r="N757" s="515"/>
      <c r="P757" s="514"/>
      <c r="Q757" s="515"/>
      <c r="R757" s="515"/>
      <c r="T757" s="514"/>
      <c r="U757" s="41"/>
      <c r="V757" s="41"/>
      <c r="W757" s="41"/>
      <c r="X757" s="515"/>
      <c r="Y757" s="515"/>
      <c r="Z757" s="515"/>
      <c r="AB757" s="514"/>
      <c r="AC757" s="461"/>
      <c r="AD757" s="461"/>
      <c r="AE757" s="466"/>
      <c r="AF757" s="466"/>
      <c r="AG757" s="466"/>
      <c r="AH757" s="466"/>
      <c r="AI757" s="292"/>
    </row>
    <row r="758" spans="1:35" s="2" customFormat="1">
      <c r="A758" s="507"/>
      <c r="D758" s="508"/>
      <c r="E758" s="509"/>
      <c r="F758" s="510"/>
      <c r="G758" s="511"/>
      <c r="H758" s="512"/>
      <c r="I758" s="513"/>
      <c r="L758" s="514"/>
      <c r="M758" s="515"/>
      <c r="N758" s="515"/>
      <c r="P758" s="514"/>
      <c r="Q758" s="515"/>
      <c r="R758" s="515"/>
      <c r="T758" s="514"/>
      <c r="U758" s="41"/>
      <c r="V758" s="41"/>
      <c r="W758" s="41"/>
      <c r="X758" s="515"/>
      <c r="Y758" s="515"/>
      <c r="Z758" s="515"/>
      <c r="AB758" s="514"/>
      <c r="AC758" s="461"/>
      <c r="AD758" s="461"/>
      <c r="AE758" s="466"/>
      <c r="AF758" s="466"/>
      <c r="AG758" s="466"/>
      <c r="AH758" s="466"/>
      <c r="AI758" s="292"/>
    </row>
    <row r="759" spans="1:35" s="2" customFormat="1">
      <c r="A759" s="507"/>
      <c r="D759" s="508"/>
      <c r="E759" s="509"/>
      <c r="F759" s="510"/>
      <c r="G759" s="511"/>
      <c r="H759" s="512"/>
      <c r="I759" s="513"/>
      <c r="L759" s="514"/>
      <c r="M759" s="515"/>
      <c r="N759" s="515"/>
      <c r="P759" s="514"/>
      <c r="Q759" s="515"/>
      <c r="R759" s="515"/>
      <c r="T759" s="514"/>
      <c r="U759" s="41"/>
      <c r="V759" s="41"/>
      <c r="W759" s="41"/>
      <c r="X759" s="515"/>
      <c r="Y759" s="515"/>
      <c r="Z759" s="515"/>
      <c r="AB759" s="514"/>
      <c r="AC759" s="461"/>
      <c r="AD759" s="461"/>
      <c r="AE759" s="466"/>
      <c r="AF759" s="466"/>
      <c r="AG759" s="466"/>
      <c r="AH759" s="466"/>
      <c r="AI759" s="292"/>
    </row>
    <row r="760" spans="1:35" s="2" customFormat="1">
      <c r="A760" s="507"/>
      <c r="D760" s="508"/>
      <c r="E760" s="509"/>
      <c r="F760" s="510"/>
      <c r="G760" s="511"/>
      <c r="H760" s="512"/>
      <c r="I760" s="513"/>
      <c r="L760" s="514"/>
      <c r="M760" s="515"/>
      <c r="N760" s="515"/>
      <c r="P760" s="514"/>
      <c r="Q760" s="515"/>
      <c r="R760" s="515"/>
      <c r="T760" s="514"/>
      <c r="U760" s="41"/>
      <c r="V760" s="41"/>
      <c r="W760" s="41"/>
      <c r="X760" s="515"/>
      <c r="Y760" s="515"/>
      <c r="Z760" s="515"/>
      <c r="AB760" s="514"/>
      <c r="AC760" s="461"/>
      <c r="AD760" s="461"/>
      <c r="AE760" s="466"/>
      <c r="AF760" s="466"/>
      <c r="AG760" s="466"/>
      <c r="AH760" s="466"/>
      <c r="AI760" s="292"/>
    </row>
    <row r="761" spans="1:35" s="2" customFormat="1">
      <c r="A761" s="507"/>
      <c r="D761" s="508"/>
      <c r="E761" s="509"/>
      <c r="F761" s="510"/>
      <c r="G761" s="511"/>
      <c r="H761" s="512"/>
      <c r="I761" s="513"/>
      <c r="L761" s="514"/>
      <c r="M761" s="515"/>
      <c r="N761" s="515"/>
      <c r="P761" s="514"/>
      <c r="Q761" s="515"/>
      <c r="R761" s="515"/>
      <c r="T761" s="514"/>
      <c r="U761" s="41"/>
      <c r="V761" s="41"/>
      <c r="W761" s="41"/>
      <c r="X761" s="515"/>
      <c r="Y761" s="515"/>
      <c r="Z761" s="515"/>
      <c r="AB761" s="514"/>
      <c r="AC761" s="461"/>
      <c r="AD761" s="461"/>
      <c r="AE761" s="466"/>
      <c r="AF761" s="466"/>
      <c r="AG761" s="466"/>
      <c r="AH761" s="466"/>
      <c r="AI761" s="292"/>
    </row>
    <row r="762" spans="1:35" s="2" customFormat="1">
      <c r="A762" s="507"/>
      <c r="D762" s="508"/>
      <c r="E762" s="509"/>
      <c r="F762" s="510"/>
      <c r="G762" s="511"/>
      <c r="H762" s="512"/>
      <c r="I762" s="513"/>
      <c r="L762" s="514"/>
      <c r="M762" s="515"/>
      <c r="N762" s="515"/>
      <c r="P762" s="514"/>
      <c r="Q762" s="515"/>
      <c r="R762" s="515"/>
      <c r="T762" s="514"/>
      <c r="U762" s="41"/>
      <c r="V762" s="41"/>
      <c r="W762" s="41"/>
      <c r="X762" s="515"/>
      <c r="Y762" s="515"/>
      <c r="Z762" s="515"/>
      <c r="AB762" s="514"/>
      <c r="AC762" s="461"/>
      <c r="AD762" s="461"/>
      <c r="AE762" s="466"/>
      <c r="AF762" s="466"/>
      <c r="AG762" s="466"/>
      <c r="AH762" s="466"/>
      <c r="AI762" s="292"/>
    </row>
    <row r="763" spans="1:35" s="2" customFormat="1">
      <c r="A763" s="507"/>
      <c r="D763" s="508"/>
      <c r="E763" s="509"/>
      <c r="F763" s="510"/>
      <c r="G763" s="511"/>
      <c r="H763" s="512"/>
      <c r="I763" s="513"/>
      <c r="L763" s="514"/>
      <c r="M763" s="515"/>
      <c r="N763" s="515"/>
      <c r="P763" s="514"/>
      <c r="Q763" s="515"/>
      <c r="R763" s="515"/>
      <c r="T763" s="514"/>
      <c r="U763" s="41"/>
      <c r="V763" s="41"/>
      <c r="W763" s="41"/>
      <c r="X763" s="515"/>
      <c r="Y763" s="515"/>
      <c r="Z763" s="515"/>
      <c r="AB763" s="514"/>
      <c r="AC763" s="461"/>
      <c r="AD763" s="461"/>
      <c r="AE763" s="466"/>
      <c r="AF763" s="466"/>
      <c r="AG763" s="466"/>
      <c r="AH763" s="466"/>
      <c r="AI763" s="292"/>
    </row>
    <row r="764" spans="1:35" s="2" customFormat="1">
      <c r="A764" s="507"/>
      <c r="D764" s="508"/>
      <c r="E764" s="509"/>
      <c r="F764" s="510"/>
      <c r="G764" s="511"/>
      <c r="H764" s="512"/>
      <c r="I764" s="513"/>
      <c r="L764" s="514"/>
      <c r="M764" s="515"/>
      <c r="N764" s="515"/>
      <c r="P764" s="514"/>
      <c r="Q764" s="515"/>
      <c r="R764" s="515"/>
      <c r="T764" s="514"/>
      <c r="U764" s="41"/>
      <c r="V764" s="41"/>
      <c r="W764" s="41"/>
      <c r="X764" s="515"/>
      <c r="Y764" s="515"/>
      <c r="Z764" s="515"/>
      <c r="AB764" s="514"/>
      <c r="AC764" s="461"/>
      <c r="AD764" s="461"/>
      <c r="AE764" s="466"/>
      <c r="AF764" s="466"/>
      <c r="AG764" s="466"/>
      <c r="AH764" s="466"/>
      <c r="AI764" s="292"/>
    </row>
    <row r="765" spans="1:35" s="2" customFormat="1">
      <c r="A765" s="507"/>
      <c r="D765" s="508"/>
      <c r="E765" s="509"/>
      <c r="F765" s="510"/>
      <c r="G765" s="511"/>
      <c r="H765" s="512"/>
      <c r="I765" s="513"/>
      <c r="L765" s="514"/>
      <c r="M765" s="515"/>
      <c r="N765" s="515"/>
      <c r="P765" s="514"/>
      <c r="Q765" s="515"/>
      <c r="R765" s="515"/>
      <c r="T765" s="514"/>
      <c r="U765" s="41"/>
      <c r="V765" s="41"/>
      <c r="W765" s="41"/>
      <c r="X765" s="515"/>
      <c r="Y765" s="515"/>
      <c r="Z765" s="515"/>
      <c r="AB765" s="514"/>
      <c r="AC765" s="461"/>
      <c r="AD765" s="461"/>
      <c r="AE765" s="466"/>
      <c r="AF765" s="466"/>
      <c r="AG765" s="466"/>
      <c r="AH765" s="466"/>
      <c r="AI765" s="292"/>
    </row>
    <row r="766" spans="1:35" s="2" customFormat="1">
      <c r="A766" s="507"/>
      <c r="D766" s="508"/>
      <c r="E766" s="509"/>
      <c r="F766" s="510"/>
      <c r="G766" s="511"/>
      <c r="H766" s="512"/>
      <c r="I766" s="513"/>
      <c r="L766" s="514"/>
      <c r="M766" s="515"/>
      <c r="N766" s="515"/>
      <c r="P766" s="514"/>
      <c r="Q766" s="515"/>
      <c r="R766" s="515"/>
      <c r="T766" s="514"/>
      <c r="U766" s="41"/>
      <c r="V766" s="41"/>
      <c r="W766" s="41"/>
      <c r="X766" s="515"/>
      <c r="Y766" s="515"/>
      <c r="Z766" s="515"/>
      <c r="AB766" s="514"/>
      <c r="AC766" s="461"/>
      <c r="AD766" s="461"/>
      <c r="AE766" s="466"/>
      <c r="AF766" s="466"/>
      <c r="AG766" s="466"/>
      <c r="AH766" s="466"/>
      <c r="AI766" s="292"/>
    </row>
    <row r="767" spans="1:35" s="2" customFormat="1">
      <c r="A767" s="507"/>
      <c r="D767" s="508"/>
      <c r="E767" s="509"/>
      <c r="F767" s="510"/>
      <c r="G767" s="511"/>
      <c r="H767" s="512"/>
      <c r="I767" s="513"/>
      <c r="L767" s="514"/>
      <c r="M767" s="515"/>
      <c r="N767" s="515"/>
      <c r="P767" s="514"/>
      <c r="Q767" s="515"/>
      <c r="R767" s="515"/>
      <c r="T767" s="514"/>
      <c r="U767" s="41"/>
      <c r="V767" s="41"/>
      <c r="W767" s="41"/>
      <c r="X767" s="515"/>
      <c r="Y767" s="515"/>
      <c r="Z767" s="515"/>
      <c r="AB767" s="514"/>
      <c r="AC767" s="461"/>
      <c r="AD767" s="461"/>
      <c r="AE767" s="466"/>
      <c r="AF767" s="466"/>
      <c r="AG767" s="466"/>
      <c r="AH767" s="466"/>
      <c r="AI767" s="292"/>
    </row>
    <row r="768" spans="1:35" s="2" customFormat="1">
      <c r="A768" s="507"/>
      <c r="D768" s="508"/>
      <c r="E768" s="509"/>
      <c r="F768" s="510"/>
      <c r="G768" s="511"/>
      <c r="H768" s="512"/>
      <c r="I768" s="513"/>
      <c r="L768" s="514"/>
      <c r="M768" s="515"/>
      <c r="N768" s="515"/>
      <c r="P768" s="514"/>
      <c r="Q768" s="515"/>
      <c r="R768" s="515"/>
      <c r="T768" s="514"/>
      <c r="U768" s="41"/>
      <c r="V768" s="41"/>
      <c r="W768" s="41"/>
      <c r="X768" s="515"/>
      <c r="Y768" s="515"/>
      <c r="Z768" s="515"/>
      <c r="AB768" s="514"/>
      <c r="AC768" s="461"/>
      <c r="AD768" s="461"/>
      <c r="AE768" s="466"/>
      <c r="AF768" s="466"/>
      <c r="AG768" s="466"/>
      <c r="AH768" s="466"/>
      <c r="AI768" s="292"/>
    </row>
    <row r="769" spans="1:35" s="2" customFormat="1">
      <c r="A769" s="507"/>
      <c r="D769" s="508"/>
      <c r="E769" s="509"/>
      <c r="F769" s="510"/>
      <c r="G769" s="511"/>
      <c r="H769" s="512"/>
      <c r="I769" s="513"/>
      <c r="L769" s="514"/>
      <c r="M769" s="515"/>
      <c r="N769" s="515"/>
      <c r="P769" s="514"/>
      <c r="Q769" s="515"/>
      <c r="R769" s="515"/>
      <c r="T769" s="514"/>
      <c r="U769" s="41"/>
      <c r="V769" s="41"/>
      <c r="W769" s="41"/>
      <c r="X769" s="515"/>
      <c r="Y769" s="515"/>
      <c r="Z769" s="515"/>
      <c r="AB769" s="514"/>
      <c r="AC769" s="461"/>
      <c r="AD769" s="461"/>
      <c r="AE769" s="466"/>
      <c r="AF769" s="466"/>
      <c r="AG769" s="466"/>
      <c r="AH769" s="466"/>
      <c r="AI769" s="292"/>
    </row>
    <row r="770" spans="1:35" s="2" customFormat="1">
      <c r="A770" s="507"/>
      <c r="D770" s="508"/>
      <c r="E770" s="509"/>
      <c r="F770" s="510"/>
      <c r="G770" s="511"/>
      <c r="H770" s="512"/>
      <c r="I770" s="513"/>
      <c r="L770" s="514"/>
      <c r="M770" s="515"/>
      <c r="N770" s="515"/>
      <c r="P770" s="514"/>
      <c r="Q770" s="515"/>
      <c r="R770" s="515"/>
      <c r="T770" s="514"/>
      <c r="U770" s="41"/>
      <c r="V770" s="41"/>
      <c r="W770" s="41"/>
      <c r="X770" s="515"/>
      <c r="Y770" s="515"/>
      <c r="Z770" s="515"/>
      <c r="AB770" s="514"/>
      <c r="AC770" s="461"/>
      <c r="AD770" s="461"/>
      <c r="AE770" s="466"/>
      <c r="AF770" s="466"/>
      <c r="AG770" s="466"/>
      <c r="AH770" s="466"/>
      <c r="AI770" s="292"/>
    </row>
    <row r="771" spans="1:35" s="2" customFormat="1">
      <c r="A771" s="507"/>
      <c r="D771" s="508"/>
      <c r="E771" s="509"/>
      <c r="F771" s="510"/>
      <c r="G771" s="511"/>
      <c r="H771" s="512"/>
      <c r="I771" s="513"/>
      <c r="L771" s="514"/>
      <c r="M771" s="515"/>
      <c r="N771" s="515"/>
      <c r="P771" s="514"/>
      <c r="Q771" s="515"/>
      <c r="R771" s="515"/>
      <c r="T771" s="514"/>
      <c r="U771" s="41"/>
      <c r="V771" s="41"/>
      <c r="W771" s="41"/>
      <c r="X771" s="515"/>
      <c r="Y771" s="515"/>
      <c r="Z771" s="515"/>
      <c r="AB771" s="514"/>
      <c r="AC771" s="461"/>
      <c r="AD771" s="461"/>
      <c r="AE771" s="466"/>
      <c r="AF771" s="466"/>
      <c r="AG771" s="466"/>
      <c r="AH771" s="466"/>
      <c r="AI771" s="292"/>
    </row>
    <row r="772" spans="1:35" s="2" customFormat="1">
      <c r="A772" s="507"/>
      <c r="D772" s="508"/>
      <c r="E772" s="509"/>
      <c r="F772" s="510"/>
      <c r="G772" s="511"/>
      <c r="H772" s="512"/>
      <c r="I772" s="513"/>
      <c r="L772" s="514"/>
      <c r="M772" s="515"/>
      <c r="N772" s="515"/>
      <c r="P772" s="514"/>
      <c r="Q772" s="515"/>
      <c r="R772" s="515"/>
      <c r="T772" s="514"/>
      <c r="U772" s="41"/>
      <c r="V772" s="41"/>
      <c r="W772" s="41"/>
      <c r="X772" s="515"/>
      <c r="Y772" s="515"/>
      <c r="Z772" s="515"/>
      <c r="AB772" s="514"/>
      <c r="AC772" s="461"/>
      <c r="AD772" s="461"/>
      <c r="AE772" s="466"/>
      <c r="AF772" s="466"/>
      <c r="AG772" s="466"/>
      <c r="AH772" s="466"/>
      <c r="AI772" s="292"/>
    </row>
    <row r="773" spans="1:35" s="2" customFormat="1">
      <c r="A773" s="507"/>
      <c r="D773" s="508"/>
      <c r="E773" s="509"/>
      <c r="F773" s="510"/>
      <c r="G773" s="511"/>
      <c r="H773" s="512"/>
      <c r="I773" s="513"/>
      <c r="L773" s="514"/>
      <c r="M773" s="515"/>
      <c r="N773" s="515"/>
      <c r="P773" s="514"/>
      <c r="Q773" s="515"/>
      <c r="R773" s="515"/>
      <c r="T773" s="514"/>
      <c r="U773" s="41"/>
      <c r="V773" s="41"/>
      <c r="W773" s="41"/>
      <c r="X773" s="515"/>
      <c r="Y773" s="515"/>
      <c r="Z773" s="515"/>
      <c r="AB773" s="514"/>
      <c r="AC773" s="461"/>
      <c r="AD773" s="461"/>
      <c r="AE773" s="466"/>
      <c r="AF773" s="466"/>
      <c r="AG773" s="466"/>
      <c r="AH773" s="466"/>
      <c r="AI773" s="292"/>
    </row>
    <row r="774" spans="1:35" s="2" customFormat="1">
      <c r="A774" s="507"/>
      <c r="D774" s="508"/>
      <c r="E774" s="509"/>
      <c r="F774" s="510"/>
      <c r="G774" s="511"/>
      <c r="H774" s="512"/>
      <c r="I774" s="513"/>
      <c r="L774" s="514"/>
      <c r="M774" s="515"/>
      <c r="N774" s="515"/>
      <c r="P774" s="514"/>
      <c r="Q774" s="515"/>
      <c r="R774" s="515"/>
      <c r="T774" s="514"/>
      <c r="U774" s="41"/>
      <c r="V774" s="41"/>
      <c r="W774" s="41"/>
      <c r="X774" s="515"/>
      <c r="Y774" s="515"/>
      <c r="Z774" s="515"/>
      <c r="AB774" s="514"/>
      <c r="AC774" s="461"/>
      <c r="AD774" s="461"/>
      <c r="AE774" s="466"/>
      <c r="AF774" s="466"/>
      <c r="AG774" s="466"/>
      <c r="AH774" s="466"/>
      <c r="AI774" s="292"/>
    </row>
    <row r="775" spans="1:35" s="2" customFormat="1">
      <c r="A775" s="507"/>
      <c r="D775" s="508"/>
      <c r="E775" s="509"/>
      <c r="F775" s="510"/>
      <c r="G775" s="511"/>
      <c r="H775" s="512"/>
      <c r="I775" s="513"/>
      <c r="L775" s="514"/>
      <c r="M775" s="515"/>
      <c r="N775" s="515"/>
      <c r="P775" s="514"/>
      <c r="Q775" s="515"/>
      <c r="R775" s="515"/>
      <c r="T775" s="514"/>
      <c r="U775" s="41"/>
      <c r="V775" s="41"/>
      <c r="W775" s="41"/>
      <c r="X775" s="515"/>
      <c r="Y775" s="515"/>
      <c r="Z775" s="515"/>
      <c r="AB775" s="514"/>
      <c r="AC775" s="461"/>
      <c r="AD775" s="461"/>
      <c r="AE775" s="466"/>
      <c r="AF775" s="466"/>
      <c r="AG775" s="466"/>
      <c r="AH775" s="466"/>
      <c r="AI775" s="292"/>
    </row>
    <row r="776" spans="1:35" s="2" customFormat="1">
      <c r="A776" s="507"/>
      <c r="D776" s="508"/>
      <c r="E776" s="509"/>
      <c r="F776" s="510"/>
      <c r="G776" s="511"/>
      <c r="H776" s="512"/>
      <c r="I776" s="513"/>
      <c r="L776" s="514"/>
      <c r="M776" s="515"/>
      <c r="N776" s="515"/>
      <c r="P776" s="514"/>
      <c r="Q776" s="515"/>
      <c r="R776" s="515"/>
      <c r="T776" s="514"/>
      <c r="U776" s="41"/>
      <c r="V776" s="41"/>
      <c r="W776" s="41"/>
      <c r="X776" s="515"/>
      <c r="Y776" s="515"/>
      <c r="Z776" s="515"/>
      <c r="AB776" s="514"/>
      <c r="AC776" s="461"/>
      <c r="AD776" s="461"/>
      <c r="AE776" s="466"/>
      <c r="AF776" s="466"/>
      <c r="AG776" s="466"/>
      <c r="AH776" s="466"/>
      <c r="AI776" s="292"/>
    </row>
    <row r="777" spans="1:35" s="2" customFormat="1">
      <c r="A777" s="507"/>
      <c r="D777" s="508"/>
      <c r="E777" s="509"/>
      <c r="F777" s="510"/>
      <c r="G777" s="511"/>
      <c r="H777" s="512"/>
      <c r="I777" s="513"/>
      <c r="L777" s="514"/>
      <c r="M777" s="515"/>
      <c r="N777" s="515"/>
      <c r="P777" s="514"/>
      <c r="Q777" s="515"/>
      <c r="R777" s="515"/>
      <c r="T777" s="514"/>
      <c r="U777" s="41"/>
      <c r="V777" s="41"/>
      <c r="W777" s="41"/>
      <c r="X777" s="515"/>
      <c r="Y777" s="515"/>
      <c r="Z777" s="515"/>
      <c r="AB777" s="514"/>
      <c r="AC777" s="461"/>
      <c r="AD777" s="461"/>
      <c r="AE777" s="466"/>
      <c r="AF777" s="466"/>
      <c r="AG777" s="466"/>
      <c r="AH777" s="466"/>
      <c r="AI777" s="292"/>
    </row>
    <row r="778" spans="1:35" s="2" customFormat="1">
      <c r="A778" s="507"/>
      <c r="D778" s="508"/>
      <c r="E778" s="509"/>
      <c r="F778" s="510"/>
      <c r="G778" s="511"/>
      <c r="H778" s="512"/>
      <c r="I778" s="513"/>
      <c r="L778" s="514"/>
      <c r="M778" s="515"/>
      <c r="N778" s="515"/>
      <c r="P778" s="514"/>
      <c r="Q778" s="515"/>
      <c r="R778" s="515"/>
      <c r="T778" s="514"/>
      <c r="U778" s="41"/>
      <c r="V778" s="41"/>
      <c r="W778" s="41"/>
      <c r="X778" s="515"/>
      <c r="Y778" s="515"/>
      <c r="Z778" s="515"/>
      <c r="AB778" s="514"/>
      <c r="AC778" s="461"/>
      <c r="AD778" s="461"/>
      <c r="AE778" s="466"/>
      <c r="AF778" s="466"/>
      <c r="AG778" s="466"/>
      <c r="AH778" s="466"/>
      <c r="AI778" s="292"/>
    </row>
    <row r="779" spans="1:35" s="2" customFormat="1">
      <c r="A779" s="507"/>
      <c r="D779" s="508"/>
      <c r="E779" s="509"/>
      <c r="F779" s="510"/>
      <c r="G779" s="511"/>
      <c r="H779" s="512"/>
      <c r="I779" s="513"/>
      <c r="L779" s="514"/>
      <c r="M779" s="515"/>
      <c r="N779" s="515"/>
      <c r="P779" s="514"/>
      <c r="Q779" s="515"/>
      <c r="R779" s="515"/>
      <c r="T779" s="514"/>
      <c r="U779" s="41"/>
      <c r="V779" s="41"/>
      <c r="W779" s="41"/>
      <c r="X779" s="515"/>
      <c r="Y779" s="515"/>
      <c r="Z779" s="515"/>
      <c r="AB779" s="514"/>
      <c r="AC779" s="461"/>
      <c r="AD779" s="461"/>
      <c r="AE779" s="466"/>
      <c r="AF779" s="466"/>
      <c r="AG779" s="466"/>
      <c r="AH779" s="466"/>
      <c r="AI779" s="292"/>
    </row>
    <row r="780" spans="1:35" s="2" customFormat="1">
      <c r="A780" s="507"/>
      <c r="D780" s="508"/>
      <c r="E780" s="509"/>
      <c r="F780" s="510"/>
      <c r="G780" s="511"/>
      <c r="H780" s="512"/>
      <c r="I780" s="513"/>
      <c r="L780" s="514"/>
      <c r="M780" s="515"/>
      <c r="N780" s="515"/>
      <c r="P780" s="514"/>
      <c r="Q780" s="515"/>
      <c r="R780" s="515"/>
      <c r="T780" s="514"/>
      <c r="U780" s="41"/>
      <c r="V780" s="41"/>
      <c r="W780" s="41"/>
      <c r="X780" s="515"/>
      <c r="Y780" s="515"/>
      <c r="Z780" s="515"/>
      <c r="AB780" s="514"/>
      <c r="AC780" s="461"/>
      <c r="AD780" s="461"/>
      <c r="AE780" s="466"/>
      <c r="AF780" s="466"/>
      <c r="AG780" s="466"/>
      <c r="AH780" s="466"/>
      <c r="AI780" s="292"/>
    </row>
    <row r="781" spans="1:35" s="2" customFormat="1">
      <c r="A781" s="507"/>
      <c r="D781" s="508"/>
      <c r="E781" s="509"/>
      <c r="F781" s="510"/>
      <c r="G781" s="511"/>
      <c r="H781" s="512"/>
      <c r="I781" s="513"/>
      <c r="L781" s="514"/>
      <c r="M781" s="515"/>
      <c r="N781" s="515"/>
      <c r="P781" s="514"/>
      <c r="Q781" s="515"/>
      <c r="R781" s="515"/>
      <c r="T781" s="514"/>
      <c r="U781" s="41"/>
      <c r="V781" s="41"/>
      <c r="W781" s="41"/>
      <c r="X781" s="515"/>
      <c r="Y781" s="515"/>
      <c r="Z781" s="515"/>
      <c r="AB781" s="514"/>
      <c r="AC781" s="461"/>
      <c r="AD781" s="461"/>
      <c r="AE781" s="466"/>
      <c r="AF781" s="466"/>
      <c r="AG781" s="466"/>
      <c r="AH781" s="466"/>
      <c r="AI781" s="292"/>
    </row>
    <row r="782" spans="1:35" s="2" customFormat="1">
      <c r="A782" s="507"/>
      <c r="D782" s="508"/>
      <c r="E782" s="509"/>
      <c r="F782" s="510"/>
      <c r="G782" s="511"/>
      <c r="H782" s="512"/>
      <c r="I782" s="513"/>
      <c r="L782" s="514"/>
      <c r="M782" s="515"/>
      <c r="N782" s="515"/>
      <c r="P782" s="514"/>
      <c r="Q782" s="515"/>
      <c r="R782" s="515"/>
      <c r="T782" s="514"/>
      <c r="U782" s="41"/>
      <c r="V782" s="41"/>
      <c r="W782" s="41"/>
      <c r="X782" s="515"/>
      <c r="Y782" s="515"/>
      <c r="Z782" s="515"/>
      <c r="AB782" s="514"/>
      <c r="AC782" s="461"/>
      <c r="AD782" s="461"/>
      <c r="AE782" s="466"/>
      <c r="AF782" s="466"/>
      <c r="AG782" s="466"/>
      <c r="AH782" s="466"/>
      <c r="AI782" s="292"/>
    </row>
    <row r="783" spans="1:35" s="2" customFormat="1">
      <c r="A783" s="507"/>
      <c r="D783" s="508"/>
      <c r="E783" s="509"/>
      <c r="F783" s="510"/>
      <c r="G783" s="511"/>
      <c r="H783" s="512"/>
      <c r="I783" s="513"/>
      <c r="L783" s="514"/>
      <c r="M783" s="515"/>
      <c r="N783" s="515"/>
      <c r="P783" s="514"/>
      <c r="Q783" s="515"/>
      <c r="R783" s="515"/>
      <c r="T783" s="514"/>
      <c r="U783" s="41"/>
      <c r="V783" s="41"/>
      <c r="W783" s="41"/>
      <c r="X783" s="515"/>
      <c r="Y783" s="515"/>
      <c r="Z783" s="515"/>
      <c r="AB783" s="514"/>
      <c r="AC783" s="461"/>
      <c r="AD783" s="461"/>
      <c r="AE783" s="466"/>
      <c r="AF783" s="466"/>
      <c r="AG783" s="466"/>
      <c r="AH783" s="466"/>
      <c r="AI783" s="292"/>
    </row>
    <row r="784" spans="1:35" s="2" customFormat="1">
      <c r="A784" s="507"/>
      <c r="D784" s="508"/>
      <c r="E784" s="509"/>
      <c r="F784" s="510"/>
      <c r="G784" s="511"/>
      <c r="H784" s="512"/>
      <c r="I784" s="513"/>
      <c r="L784" s="514"/>
      <c r="M784" s="515"/>
      <c r="N784" s="515"/>
      <c r="P784" s="514"/>
      <c r="Q784" s="515"/>
      <c r="R784" s="515"/>
      <c r="T784" s="514"/>
      <c r="U784" s="41"/>
      <c r="V784" s="41"/>
      <c r="W784" s="41"/>
      <c r="X784" s="515"/>
      <c r="Y784" s="515"/>
      <c r="Z784" s="515"/>
      <c r="AB784" s="514"/>
      <c r="AC784" s="461"/>
      <c r="AD784" s="461"/>
      <c r="AE784" s="466"/>
      <c r="AF784" s="466"/>
      <c r="AG784" s="466"/>
      <c r="AH784" s="466"/>
      <c r="AI784" s="292"/>
    </row>
    <row r="785" spans="1:35" s="2" customFormat="1">
      <c r="A785" s="507"/>
      <c r="D785" s="508"/>
      <c r="E785" s="509"/>
      <c r="F785" s="510"/>
      <c r="G785" s="511"/>
      <c r="H785" s="512"/>
      <c r="I785" s="513"/>
      <c r="L785" s="514"/>
      <c r="M785" s="515"/>
      <c r="N785" s="515"/>
      <c r="P785" s="514"/>
      <c r="Q785" s="515"/>
      <c r="R785" s="515"/>
      <c r="T785" s="514"/>
      <c r="U785" s="41"/>
      <c r="V785" s="41"/>
      <c r="W785" s="41"/>
      <c r="X785" s="515"/>
      <c r="Y785" s="515"/>
      <c r="Z785" s="515"/>
      <c r="AB785" s="514"/>
      <c r="AC785" s="461"/>
      <c r="AD785" s="461"/>
      <c r="AE785" s="466"/>
      <c r="AF785" s="466"/>
      <c r="AG785" s="466"/>
      <c r="AH785" s="466"/>
      <c r="AI785" s="292"/>
    </row>
    <row r="786" spans="1:35" s="2" customFormat="1">
      <c r="A786" s="507"/>
      <c r="D786" s="508"/>
      <c r="E786" s="509"/>
      <c r="F786" s="510"/>
      <c r="G786" s="511"/>
      <c r="H786" s="512"/>
      <c r="I786" s="513"/>
      <c r="L786" s="514"/>
      <c r="M786" s="515"/>
      <c r="N786" s="515"/>
      <c r="P786" s="514"/>
      <c r="Q786" s="515"/>
      <c r="R786" s="515"/>
      <c r="T786" s="514"/>
      <c r="U786" s="41"/>
      <c r="V786" s="41"/>
      <c r="W786" s="41"/>
      <c r="X786" s="515"/>
      <c r="Y786" s="515"/>
      <c r="Z786" s="515"/>
      <c r="AB786" s="514"/>
      <c r="AC786" s="461"/>
      <c r="AD786" s="461"/>
      <c r="AE786" s="466"/>
      <c r="AF786" s="466"/>
      <c r="AG786" s="466"/>
      <c r="AH786" s="466"/>
      <c r="AI786" s="292"/>
    </row>
    <row r="787" spans="1:35" s="2" customFormat="1">
      <c r="A787" s="507"/>
      <c r="D787" s="508"/>
      <c r="E787" s="509"/>
      <c r="F787" s="510"/>
      <c r="G787" s="511"/>
      <c r="H787" s="512"/>
      <c r="I787" s="513"/>
      <c r="L787" s="514"/>
      <c r="M787" s="515"/>
      <c r="N787" s="515"/>
      <c r="P787" s="514"/>
      <c r="Q787" s="515"/>
      <c r="R787" s="515"/>
      <c r="T787" s="514"/>
      <c r="U787" s="41"/>
      <c r="V787" s="41"/>
      <c r="W787" s="41"/>
      <c r="X787" s="515"/>
      <c r="Y787" s="515"/>
      <c r="Z787" s="515"/>
      <c r="AB787" s="514"/>
      <c r="AC787" s="461"/>
      <c r="AD787" s="461"/>
      <c r="AE787" s="466"/>
      <c r="AF787" s="466"/>
      <c r="AG787" s="466"/>
      <c r="AH787" s="466"/>
      <c r="AI787" s="292"/>
    </row>
    <row r="788" spans="1:35" s="2" customFormat="1">
      <c r="A788" s="507"/>
      <c r="D788" s="508"/>
      <c r="E788" s="509"/>
      <c r="F788" s="510"/>
      <c r="G788" s="511"/>
      <c r="H788" s="512"/>
      <c r="I788" s="513"/>
      <c r="L788" s="514"/>
      <c r="M788" s="515"/>
      <c r="N788" s="515"/>
      <c r="P788" s="514"/>
      <c r="Q788" s="515"/>
      <c r="R788" s="515"/>
      <c r="T788" s="514"/>
      <c r="U788" s="41"/>
      <c r="V788" s="41"/>
      <c r="W788" s="41"/>
      <c r="X788" s="515"/>
      <c r="Y788" s="515"/>
      <c r="Z788" s="515"/>
      <c r="AB788" s="514"/>
      <c r="AC788" s="461"/>
      <c r="AD788" s="461"/>
      <c r="AE788" s="466"/>
      <c r="AF788" s="466"/>
      <c r="AG788" s="466"/>
      <c r="AH788" s="466"/>
      <c r="AI788" s="292"/>
    </row>
    <row r="789" spans="1:35" s="2" customFormat="1">
      <c r="A789" s="507"/>
      <c r="D789" s="508"/>
      <c r="E789" s="509"/>
      <c r="F789" s="510"/>
      <c r="G789" s="511"/>
      <c r="H789" s="512"/>
      <c r="I789" s="513"/>
      <c r="L789" s="514"/>
      <c r="M789" s="515"/>
      <c r="N789" s="515"/>
      <c r="P789" s="514"/>
      <c r="Q789" s="515"/>
      <c r="R789" s="515"/>
      <c r="T789" s="514"/>
      <c r="U789" s="41"/>
      <c r="V789" s="41"/>
      <c r="W789" s="41"/>
      <c r="X789" s="515"/>
      <c r="Y789" s="515"/>
      <c r="Z789" s="515"/>
      <c r="AB789" s="514"/>
      <c r="AC789" s="461"/>
      <c r="AD789" s="461"/>
      <c r="AE789" s="466"/>
      <c r="AF789" s="466"/>
      <c r="AG789" s="466"/>
      <c r="AH789" s="466"/>
      <c r="AI789" s="292"/>
    </row>
    <row r="790" spans="1:35" s="2" customFormat="1">
      <c r="A790" s="507"/>
      <c r="D790" s="508"/>
      <c r="E790" s="509"/>
      <c r="F790" s="510"/>
      <c r="G790" s="511"/>
      <c r="H790" s="512"/>
      <c r="I790" s="513"/>
      <c r="L790" s="514"/>
      <c r="M790" s="515"/>
      <c r="N790" s="515"/>
      <c r="P790" s="514"/>
      <c r="Q790" s="515"/>
      <c r="R790" s="515"/>
      <c r="T790" s="514"/>
      <c r="U790" s="41"/>
      <c r="V790" s="41"/>
      <c r="W790" s="41"/>
      <c r="X790" s="515"/>
      <c r="Y790" s="515"/>
      <c r="Z790" s="515"/>
      <c r="AB790" s="514"/>
      <c r="AC790" s="461"/>
      <c r="AD790" s="461"/>
      <c r="AE790" s="466"/>
      <c r="AF790" s="466"/>
      <c r="AG790" s="466"/>
      <c r="AH790" s="466"/>
      <c r="AI790" s="292"/>
    </row>
    <row r="791" spans="1:35" s="2" customFormat="1">
      <c r="A791" s="507"/>
      <c r="D791" s="508"/>
      <c r="E791" s="509"/>
      <c r="F791" s="510"/>
      <c r="G791" s="511"/>
      <c r="H791" s="512"/>
      <c r="I791" s="513"/>
      <c r="L791" s="514"/>
      <c r="M791" s="515"/>
      <c r="N791" s="515"/>
      <c r="P791" s="514"/>
      <c r="Q791" s="515"/>
      <c r="R791" s="515"/>
      <c r="T791" s="514"/>
      <c r="U791" s="41"/>
      <c r="V791" s="41"/>
      <c r="W791" s="41"/>
      <c r="X791" s="515"/>
      <c r="Y791" s="515"/>
      <c r="Z791" s="515"/>
      <c r="AB791" s="514"/>
      <c r="AC791" s="461"/>
      <c r="AD791" s="461"/>
      <c r="AE791" s="466"/>
      <c r="AF791" s="466"/>
      <c r="AG791" s="466"/>
      <c r="AH791" s="466"/>
      <c r="AI791" s="292"/>
    </row>
    <row r="792" spans="1:35" s="2" customFormat="1">
      <c r="A792" s="507"/>
      <c r="D792" s="508"/>
      <c r="E792" s="509"/>
      <c r="F792" s="510"/>
      <c r="G792" s="511"/>
      <c r="H792" s="512"/>
      <c r="I792" s="513"/>
      <c r="L792" s="514"/>
      <c r="M792" s="515"/>
      <c r="N792" s="515"/>
      <c r="P792" s="514"/>
      <c r="Q792" s="515"/>
      <c r="R792" s="515"/>
      <c r="T792" s="514"/>
      <c r="U792" s="41"/>
      <c r="V792" s="41"/>
      <c r="W792" s="41"/>
      <c r="X792" s="515"/>
      <c r="Y792" s="515"/>
      <c r="Z792" s="515"/>
      <c r="AB792" s="514"/>
      <c r="AC792" s="461"/>
      <c r="AD792" s="461"/>
      <c r="AE792" s="466"/>
      <c r="AF792" s="466"/>
      <c r="AG792" s="466"/>
      <c r="AH792" s="466"/>
      <c r="AI792" s="292"/>
    </row>
    <row r="793" spans="1:35" s="2" customFormat="1">
      <c r="A793" s="507"/>
      <c r="D793" s="508"/>
      <c r="E793" s="509"/>
      <c r="F793" s="510"/>
      <c r="G793" s="511"/>
      <c r="H793" s="512"/>
      <c r="I793" s="513"/>
      <c r="L793" s="514"/>
      <c r="M793" s="515"/>
      <c r="N793" s="515"/>
      <c r="P793" s="514"/>
      <c r="Q793" s="515"/>
      <c r="R793" s="515"/>
      <c r="T793" s="514"/>
      <c r="U793" s="41"/>
      <c r="V793" s="41"/>
      <c r="W793" s="41"/>
      <c r="X793" s="515"/>
      <c r="Y793" s="515"/>
      <c r="Z793" s="515"/>
      <c r="AB793" s="514"/>
      <c r="AC793" s="461"/>
      <c r="AD793" s="461"/>
      <c r="AE793" s="466"/>
      <c r="AF793" s="466"/>
      <c r="AG793" s="466"/>
      <c r="AH793" s="466"/>
      <c r="AI793" s="292"/>
    </row>
    <row r="794" spans="1:35" s="2" customFormat="1">
      <c r="A794" s="507"/>
      <c r="D794" s="508"/>
      <c r="E794" s="509"/>
      <c r="F794" s="510"/>
      <c r="G794" s="511"/>
      <c r="H794" s="512"/>
      <c r="I794" s="513"/>
      <c r="L794" s="514"/>
      <c r="M794" s="515"/>
      <c r="N794" s="515"/>
      <c r="P794" s="514"/>
      <c r="Q794" s="515"/>
      <c r="R794" s="515"/>
      <c r="T794" s="514"/>
      <c r="U794" s="41"/>
      <c r="V794" s="41"/>
      <c r="W794" s="41"/>
      <c r="X794" s="515"/>
      <c r="Y794" s="515"/>
      <c r="Z794" s="515"/>
      <c r="AB794" s="514"/>
      <c r="AC794" s="461"/>
      <c r="AD794" s="461"/>
      <c r="AE794" s="466"/>
      <c r="AF794" s="466"/>
      <c r="AG794" s="466"/>
      <c r="AH794" s="466"/>
      <c r="AI794" s="292"/>
    </row>
    <row r="795" spans="1:35" s="2" customFormat="1">
      <c r="A795" s="507"/>
      <c r="D795" s="508"/>
      <c r="E795" s="509"/>
      <c r="F795" s="510"/>
      <c r="G795" s="511"/>
      <c r="H795" s="512"/>
      <c r="I795" s="513"/>
      <c r="L795" s="514"/>
      <c r="M795" s="515"/>
      <c r="N795" s="515"/>
      <c r="P795" s="514"/>
      <c r="Q795" s="515"/>
      <c r="R795" s="515"/>
      <c r="T795" s="514"/>
      <c r="U795" s="41"/>
      <c r="V795" s="41"/>
      <c r="W795" s="41"/>
      <c r="X795" s="515"/>
      <c r="Y795" s="515"/>
      <c r="Z795" s="515"/>
      <c r="AB795" s="514"/>
      <c r="AC795" s="461"/>
      <c r="AD795" s="461"/>
      <c r="AE795" s="466"/>
      <c r="AF795" s="466"/>
      <c r="AG795" s="466"/>
      <c r="AH795" s="466"/>
      <c r="AI795" s="292"/>
    </row>
    <row r="796" spans="1:35" s="2" customFormat="1">
      <c r="A796" s="507"/>
      <c r="D796" s="508"/>
      <c r="E796" s="509"/>
      <c r="F796" s="510"/>
      <c r="G796" s="511"/>
      <c r="H796" s="512"/>
      <c r="I796" s="513"/>
      <c r="L796" s="514"/>
      <c r="M796" s="515"/>
      <c r="N796" s="515"/>
      <c r="P796" s="514"/>
      <c r="Q796" s="515"/>
      <c r="R796" s="515"/>
      <c r="T796" s="514"/>
      <c r="U796" s="41"/>
      <c r="V796" s="41"/>
      <c r="W796" s="41"/>
      <c r="X796" s="515"/>
      <c r="Y796" s="515"/>
      <c r="Z796" s="515"/>
      <c r="AB796" s="514"/>
      <c r="AC796" s="461"/>
      <c r="AD796" s="461"/>
      <c r="AE796" s="466"/>
      <c r="AF796" s="466"/>
      <c r="AG796" s="466"/>
      <c r="AH796" s="466"/>
      <c r="AI796" s="292"/>
    </row>
    <row r="797" spans="1:35" s="2" customFormat="1">
      <c r="A797" s="507"/>
      <c r="D797" s="508"/>
      <c r="E797" s="509"/>
      <c r="F797" s="510"/>
      <c r="G797" s="511"/>
      <c r="H797" s="512"/>
      <c r="I797" s="513"/>
      <c r="L797" s="514"/>
      <c r="M797" s="515"/>
      <c r="N797" s="515"/>
      <c r="P797" s="514"/>
      <c r="Q797" s="515"/>
      <c r="R797" s="515"/>
      <c r="T797" s="514"/>
      <c r="U797" s="41"/>
      <c r="V797" s="41"/>
      <c r="W797" s="41"/>
      <c r="X797" s="515"/>
      <c r="Y797" s="515"/>
      <c r="Z797" s="515"/>
      <c r="AB797" s="514"/>
      <c r="AC797" s="461"/>
      <c r="AD797" s="461"/>
      <c r="AE797" s="466"/>
      <c r="AF797" s="466"/>
      <c r="AG797" s="466"/>
      <c r="AH797" s="466"/>
      <c r="AI797" s="292"/>
    </row>
    <row r="798" spans="1:35" s="2" customFormat="1">
      <c r="A798" s="507"/>
      <c r="D798" s="508"/>
      <c r="E798" s="509"/>
      <c r="F798" s="510"/>
      <c r="G798" s="511"/>
      <c r="H798" s="512"/>
      <c r="I798" s="513"/>
      <c r="L798" s="514"/>
      <c r="M798" s="515"/>
      <c r="N798" s="515"/>
      <c r="P798" s="514"/>
      <c r="Q798" s="515"/>
      <c r="R798" s="515"/>
      <c r="T798" s="514"/>
      <c r="U798" s="41"/>
      <c r="V798" s="41"/>
      <c r="W798" s="41"/>
      <c r="X798" s="515"/>
      <c r="Y798" s="515"/>
      <c r="Z798" s="515"/>
      <c r="AB798" s="514"/>
      <c r="AC798" s="461"/>
      <c r="AD798" s="461"/>
      <c r="AE798" s="466"/>
      <c r="AF798" s="466"/>
      <c r="AG798" s="466"/>
      <c r="AH798" s="466"/>
      <c r="AI798" s="292"/>
    </row>
    <row r="799" spans="1:35" s="2" customFormat="1">
      <c r="A799" s="507"/>
      <c r="D799" s="508"/>
      <c r="E799" s="509"/>
      <c r="F799" s="510"/>
      <c r="G799" s="511"/>
      <c r="H799" s="512"/>
      <c r="I799" s="513"/>
      <c r="L799" s="514"/>
      <c r="M799" s="515"/>
      <c r="N799" s="515"/>
      <c r="P799" s="514"/>
      <c r="Q799" s="515"/>
      <c r="R799" s="515"/>
      <c r="T799" s="514"/>
      <c r="U799" s="41"/>
      <c r="V799" s="41"/>
      <c r="W799" s="41"/>
      <c r="X799" s="515"/>
      <c r="Y799" s="515"/>
      <c r="Z799" s="515"/>
      <c r="AB799" s="514"/>
      <c r="AC799" s="461"/>
      <c r="AD799" s="461"/>
      <c r="AE799" s="466"/>
      <c r="AF799" s="466"/>
      <c r="AG799" s="466"/>
      <c r="AH799" s="466"/>
      <c r="AI799" s="292"/>
    </row>
    <row r="800" spans="1:35" s="2" customFormat="1">
      <c r="A800" s="507"/>
      <c r="D800" s="508"/>
      <c r="E800" s="509"/>
      <c r="F800" s="510"/>
      <c r="G800" s="511"/>
      <c r="H800" s="512"/>
      <c r="I800" s="513"/>
      <c r="L800" s="514"/>
      <c r="M800" s="515"/>
      <c r="N800" s="515"/>
      <c r="P800" s="514"/>
      <c r="Q800" s="515"/>
      <c r="R800" s="515"/>
      <c r="T800" s="514"/>
      <c r="U800" s="41"/>
      <c r="V800" s="41"/>
      <c r="W800" s="41"/>
      <c r="X800" s="515"/>
      <c r="Y800" s="515"/>
      <c r="Z800" s="515"/>
      <c r="AB800" s="514"/>
      <c r="AC800" s="461"/>
      <c r="AD800" s="461"/>
      <c r="AE800" s="466"/>
      <c r="AF800" s="466"/>
      <c r="AG800" s="466"/>
      <c r="AH800" s="466"/>
      <c r="AI800" s="292"/>
    </row>
    <row r="801" spans="1:35" s="2" customFormat="1">
      <c r="A801" s="507"/>
      <c r="D801" s="508"/>
      <c r="E801" s="509"/>
      <c r="F801" s="510"/>
      <c r="G801" s="511"/>
      <c r="H801" s="512"/>
      <c r="I801" s="513"/>
      <c r="L801" s="514"/>
      <c r="M801" s="515"/>
      <c r="N801" s="515"/>
      <c r="P801" s="514"/>
      <c r="Q801" s="515"/>
      <c r="R801" s="515"/>
      <c r="T801" s="514"/>
      <c r="U801" s="41"/>
      <c r="V801" s="41"/>
      <c r="W801" s="41"/>
      <c r="X801" s="515"/>
      <c r="Y801" s="515"/>
      <c r="Z801" s="515"/>
      <c r="AB801" s="514"/>
      <c r="AC801" s="461"/>
      <c r="AD801" s="461"/>
      <c r="AE801" s="466"/>
      <c r="AF801" s="466"/>
      <c r="AG801" s="466"/>
      <c r="AH801" s="466"/>
      <c r="AI801" s="292"/>
    </row>
    <row r="802" spans="1:35" s="2" customFormat="1">
      <c r="A802" s="507"/>
      <c r="D802" s="508"/>
      <c r="E802" s="509"/>
      <c r="F802" s="510"/>
      <c r="G802" s="511"/>
      <c r="H802" s="512"/>
      <c r="I802" s="513"/>
      <c r="L802" s="514"/>
      <c r="M802" s="515"/>
      <c r="N802" s="515"/>
      <c r="P802" s="514"/>
      <c r="Q802" s="515"/>
      <c r="R802" s="515"/>
      <c r="T802" s="514"/>
      <c r="U802" s="41"/>
      <c r="V802" s="41"/>
      <c r="W802" s="41"/>
      <c r="X802" s="515"/>
      <c r="Y802" s="515"/>
      <c r="Z802" s="515"/>
      <c r="AB802" s="514"/>
      <c r="AC802" s="461"/>
      <c r="AD802" s="461"/>
      <c r="AE802" s="466"/>
      <c r="AF802" s="466"/>
      <c r="AG802" s="466"/>
      <c r="AH802" s="466"/>
      <c r="AI802" s="292"/>
    </row>
    <row r="803" spans="1:35" s="2" customFormat="1">
      <c r="A803" s="507"/>
      <c r="D803" s="508"/>
      <c r="E803" s="509"/>
      <c r="F803" s="510"/>
      <c r="G803" s="511"/>
      <c r="H803" s="512"/>
      <c r="I803" s="513"/>
      <c r="L803" s="514"/>
      <c r="M803" s="515"/>
      <c r="N803" s="515"/>
      <c r="P803" s="514"/>
      <c r="Q803" s="515"/>
      <c r="R803" s="515"/>
      <c r="T803" s="514"/>
      <c r="U803" s="41"/>
      <c r="V803" s="41"/>
      <c r="W803" s="41"/>
      <c r="X803" s="515"/>
      <c r="Y803" s="515"/>
      <c r="Z803" s="515"/>
      <c r="AB803" s="514"/>
      <c r="AC803" s="461"/>
      <c r="AD803" s="461"/>
      <c r="AE803" s="466"/>
      <c r="AF803" s="466"/>
      <c r="AG803" s="466"/>
      <c r="AH803" s="466"/>
      <c r="AI803" s="292"/>
    </row>
    <row r="804" spans="1:35" s="2" customFormat="1">
      <c r="A804" s="507"/>
      <c r="D804" s="508"/>
      <c r="E804" s="509"/>
      <c r="F804" s="510"/>
      <c r="G804" s="511"/>
      <c r="H804" s="512"/>
      <c r="I804" s="513"/>
      <c r="L804" s="514"/>
      <c r="M804" s="515"/>
      <c r="N804" s="515"/>
      <c r="P804" s="514"/>
      <c r="Q804" s="515"/>
      <c r="R804" s="515"/>
      <c r="T804" s="514"/>
      <c r="U804" s="41"/>
      <c r="V804" s="41"/>
      <c r="W804" s="41"/>
      <c r="X804" s="515"/>
      <c r="Y804" s="515"/>
      <c r="Z804" s="515"/>
      <c r="AB804" s="514"/>
      <c r="AC804" s="461"/>
      <c r="AD804" s="461"/>
      <c r="AE804" s="466"/>
      <c r="AF804" s="466"/>
      <c r="AG804" s="466"/>
      <c r="AH804" s="466"/>
      <c r="AI804" s="292"/>
    </row>
    <row r="805" spans="1:35" s="2" customFormat="1">
      <c r="A805" s="507"/>
      <c r="D805" s="508"/>
      <c r="E805" s="509"/>
      <c r="F805" s="510"/>
      <c r="G805" s="511"/>
      <c r="H805" s="512"/>
      <c r="I805" s="513"/>
      <c r="L805" s="514"/>
      <c r="M805" s="515"/>
      <c r="N805" s="515"/>
      <c r="P805" s="514"/>
      <c r="Q805" s="515"/>
      <c r="R805" s="515"/>
      <c r="T805" s="514"/>
      <c r="U805" s="41"/>
      <c r="V805" s="41"/>
      <c r="W805" s="41"/>
      <c r="X805" s="515"/>
      <c r="Y805" s="515"/>
      <c r="Z805" s="515"/>
      <c r="AB805" s="514"/>
      <c r="AC805" s="461"/>
      <c r="AD805" s="461"/>
      <c r="AE805" s="466"/>
      <c r="AF805" s="466"/>
      <c r="AG805" s="466"/>
      <c r="AH805" s="466"/>
      <c r="AI805" s="292"/>
    </row>
    <row r="806" spans="1:35" s="2" customFormat="1">
      <c r="A806" s="507"/>
      <c r="D806" s="508"/>
      <c r="E806" s="509"/>
      <c r="F806" s="510"/>
      <c r="G806" s="511"/>
      <c r="H806" s="512"/>
      <c r="I806" s="513"/>
      <c r="L806" s="514"/>
      <c r="M806" s="515"/>
      <c r="N806" s="515"/>
      <c r="P806" s="514"/>
      <c r="Q806" s="515"/>
      <c r="R806" s="515"/>
      <c r="T806" s="514"/>
      <c r="U806" s="41"/>
      <c r="V806" s="41"/>
      <c r="W806" s="41"/>
      <c r="X806" s="515"/>
      <c r="Y806" s="515"/>
      <c r="Z806" s="515"/>
      <c r="AB806" s="514"/>
      <c r="AC806" s="461"/>
      <c r="AD806" s="461"/>
      <c r="AE806" s="466"/>
      <c r="AF806" s="466"/>
      <c r="AG806" s="466"/>
      <c r="AH806" s="466"/>
      <c r="AI806" s="292"/>
    </row>
    <row r="807" spans="1:35" s="2" customFormat="1">
      <c r="A807" s="507"/>
      <c r="D807" s="508"/>
      <c r="E807" s="509"/>
      <c r="F807" s="510"/>
      <c r="G807" s="511"/>
      <c r="H807" s="512"/>
      <c r="I807" s="513"/>
      <c r="L807" s="514"/>
      <c r="M807" s="515"/>
      <c r="N807" s="515"/>
      <c r="P807" s="514"/>
      <c r="Q807" s="515"/>
      <c r="R807" s="515"/>
      <c r="T807" s="514"/>
      <c r="U807" s="41"/>
      <c r="V807" s="41"/>
      <c r="W807" s="41"/>
      <c r="X807" s="515"/>
      <c r="Y807" s="515"/>
      <c r="Z807" s="515"/>
      <c r="AB807" s="514"/>
      <c r="AC807" s="461"/>
      <c r="AD807" s="461"/>
      <c r="AE807" s="466"/>
      <c r="AF807" s="466"/>
      <c r="AG807" s="466"/>
      <c r="AH807" s="466"/>
      <c r="AI807" s="292"/>
    </row>
    <row r="808" spans="1:35" s="2" customFormat="1">
      <c r="A808" s="507"/>
      <c r="D808" s="508"/>
      <c r="E808" s="509"/>
      <c r="F808" s="510"/>
      <c r="G808" s="511"/>
      <c r="H808" s="512"/>
      <c r="I808" s="513"/>
      <c r="L808" s="514"/>
      <c r="M808" s="515"/>
      <c r="N808" s="515"/>
      <c r="P808" s="514"/>
      <c r="Q808" s="515"/>
      <c r="R808" s="515"/>
      <c r="T808" s="514"/>
      <c r="U808" s="41"/>
      <c r="V808" s="41"/>
      <c r="W808" s="41"/>
      <c r="X808" s="515"/>
      <c r="Y808" s="515"/>
      <c r="Z808" s="515"/>
      <c r="AB808" s="514"/>
      <c r="AC808" s="461"/>
      <c r="AD808" s="461"/>
      <c r="AE808" s="466"/>
      <c r="AF808" s="466"/>
      <c r="AG808" s="466"/>
      <c r="AH808" s="466"/>
      <c r="AI808" s="292"/>
    </row>
    <row r="809" spans="1:35" s="2" customFormat="1">
      <c r="A809" s="507"/>
      <c r="D809" s="508"/>
      <c r="E809" s="509"/>
      <c r="F809" s="510"/>
      <c r="G809" s="511"/>
      <c r="H809" s="512"/>
      <c r="I809" s="513"/>
      <c r="L809" s="514"/>
      <c r="M809" s="515"/>
      <c r="N809" s="515"/>
      <c r="P809" s="514"/>
      <c r="Q809" s="515"/>
      <c r="R809" s="515"/>
      <c r="T809" s="514"/>
      <c r="U809" s="41"/>
      <c r="V809" s="41"/>
      <c r="W809" s="41"/>
      <c r="X809" s="515"/>
      <c r="Y809" s="515"/>
      <c r="Z809" s="515"/>
      <c r="AB809" s="514"/>
      <c r="AC809" s="461"/>
      <c r="AD809" s="461"/>
      <c r="AE809" s="466"/>
      <c r="AF809" s="466"/>
      <c r="AG809" s="466"/>
      <c r="AH809" s="466"/>
      <c r="AI809" s="292"/>
    </row>
    <row r="810" spans="1:35" s="2" customFormat="1">
      <c r="A810" s="507"/>
      <c r="D810" s="508"/>
      <c r="E810" s="509"/>
      <c r="F810" s="510"/>
      <c r="G810" s="511"/>
      <c r="H810" s="512"/>
      <c r="I810" s="513"/>
      <c r="L810" s="514"/>
      <c r="M810" s="515"/>
      <c r="N810" s="515"/>
      <c r="P810" s="514"/>
      <c r="Q810" s="515"/>
      <c r="R810" s="515"/>
      <c r="T810" s="514"/>
      <c r="U810" s="41"/>
      <c r="V810" s="41"/>
      <c r="W810" s="41"/>
      <c r="X810" s="515"/>
      <c r="Y810" s="515"/>
      <c r="Z810" s="515"/>
      <c r="AB810" s="514"/>
      <c r="AC810" s="461"/>
      <c r="AD810" s="461"/>
      <c r="AE810" s="466"/>
      <c r="AF810" s="466"/>
      <c r="AG810" s="466"/>
      <c r="AH810" s="466"/>
      <c r="AI810" s="292"/>
    </row>
    <row r="811" spans="1:35" s="2" customFormat="1">
      <c r="A811" s="507"/>
      <c r="D811" s="508"/>
      <c r="E811" s="509"/>
      <c r="F811" s="510"/>
      <c r="G811" s="511"/>
      <c r="H811" s="512"/>
      <c r="I811" s="513"/>
      <c r="L811" s="514"/>
      <c r="M811" s="515"/>
      <c r="N811" s="515"/>
      <c r="P811" s="514"/>
      <c r="Q811" s="515"/>
      <c r="R811" s="515"/>
      <c r="T811" s="514"/>
      <c r="U811" s="41"/>
      <c r="V811" s="41"/>
      <c r="W811" s="41"/>
      <c r="X811" s="515"/>
      <c r="Y811" s="515"/>
      <c r="Z811" s="515"/>
      <c r="AB811" s="514"/>
      <c r="AC811" s="461"/>
      <c r="AD811" s="461"/>
      <c r="AE811" s="466"/>
      <c r="AF811" s="466"/>
      <c r="AG811" s="466"/>
      <c r="AH811" s="466"/>
      <c r="AI811" s="292"/>
    </row>
    <row r="812" spans="1:35" s="2" customFormat="1">
      <c r="A812" s="507"/>
      <c r="D812" s="508"/>
      <c r="E812" s="509"/>
      <c r="F812" s="510"/>
      <c r="G812" s="511"/>
      <c r="H812" s="512"/>
      <c r="I812" s="513"/>
      <c r="L812" s="514"/>
      <c r="M812" s="515"/>
      <c r="N812" s="515"/>
      <c r="P812" s="514"/>
      <c r="Q812" s="515"/>
      <c r="R812" s="515"/>
      <c r="T812" s="514"/>
      <c r="U812" s="41"/>
      <c r="V812" s="41"/>
      <c r="W812" s="41"/>
      <c r="X812" s="515"/>
      <c r="Y812" s="515"/>
      <c r="Z812" s="515"/>
      <c r="AB812" s="514"/>
      <c r="AC812" s="461"/>
      <c r="AD812" s="461"/>
      <c r="AE812" s="466"/>
      <c r="AF812" s="466"/>
      <c r="AG812" s="466"/>
      <c r="AH812" s="466"/>
      <c r="AI812" s="292"/>
    </row>
    <row r="813" spans="1:35" s="2" customFormat="1">
      <c r="A813" s="507"/>
      <c r="D813" s="508"/>
      <c r="E813" s="509"/>
      <c r="F813" s="510"/>
      <c r="G813" s="511"/>
      <c r="H813" s="512"/>
      <c r="I813" s="513"/>
      <c r="L813" s="514"/>
      <c r="M813" s="515"/>
      <c r="N813" s="515"/>
      <c r="P813" s="514"/>
      <c r="Q813" s="515"/>
      <c r="R813" s="515"/>
      <c r="T813" s="514"/>
      <c r="U813" s="41"/>
      <c r="V813" s="41"/>
      <c r="W813" s="41"/>
      <c r="X813" s="515"/>
      <c r="Y813" s="515"/>
      <c r="Z813" s="515"/>
      <c r="AB813" s="514"/>
      <c r="AC813" s="461"/>
      <c r="AD813" s="461"/>
      <c r="AE813" s="466"/>
      <c r="AF813" s="466"/>
      <c r="AG813" s="466"/>
      <c r="AH813" s="466"/>
      <c r="AI813" s="292"/>
    </row>
    <row r="814" spans="1:35" s="2" customFormat="1">
      <c r="A814" s="507"/>
      <c r="D814" s="508"/>
      <c r="E814" s="509"/>
      <c r="F814" s="510"/>
      <c r="G814" s="511"/>
      <c r="H814" s="512"/>
      <c r="I814" s="513"/>
      <c r="L814" s="514"/>
      <c r="M814" s="515"/>
      <c r="N814" s="515"/>
      <c r="P814" s="514"/>
      <c r="Q814" s="515"/>
      <c r="R814" s="515"/>
      <c r="T814" s="514"/>
      <c r="U814" s="41"/>
      <c r="V814" s="41"/>
      <c r="W814" s="41"/>
      <c r="X814" s="515"/>
      <c r="Y814" s="515"/>
      <c r="Z814" s="515"/>
      <c r="AB814" s="514"/>
      <c r="AC814" s="461"/>
      <c r="AD814" s="461"/>
      <c r="AE814" s="466"/>
      <c r="AF814" s="466"/>
      <c r="AG814" s="466"/>
      <c r="AH814" s="466"/>
      <c r="AI814" s="292"/>
    </row>
    <row r="815" spans="1:35" s="2" customFormat="1">
      <c r="A815" s="507"/>
      <c r="D815" s="508"/>
      <c r="E815" s="509"/>
      <c r="F815" s="510"/>
      <c r="G815" s="511"/>
      <c r="H815" s="512"/>
      <c r="I815" s="513"/>
      <c r="L815" s="514"/>
      <c r="M815" s="515"/>
      <c r="N815" s="515"/>
      <c r="P815" s="514"/>
      <c r="Q815" s="515"/>
      <c r="R815" s="515"/>
      <c r="T815" s="514"/>
      <c r="U815" s="41"/>
      <c r="V815" s="41"/>
      <c r="W815" s="41"/>
      <c r="X815" s="515"/>
      <c r="Y815" s="515"/>
      <c r="Z815" s="515"/>
      <c r="AB815" s="514"/>
      <c r="AC815" s="461"/>
      <c r="AD815" s="461"/>
      <c r="AE815" s="466"/>
      <c r="AF815" s="466"/>
      <c r="AG815" s="466"/>
      <c r="AH815" s="466"/>
      <c r="AI815" s="292"/>
    </row>
    <row r="816" spans="1:35" s="2" customFormat="1">
      <c r="A816" s="507"/>
      <c r="D816" s="508"/>
      <c r="E816" s="509"/>
      <c r="F816" s="510"/>
      <c r="G816" s="511"/>
      <c r="H816" s="512"/>
      <c r="I816" s="513"/>
      <c r="L816" s="514"/>
      <c r="M816" s="515"/>
      <c r="N816" s="515"/>
      <c r="P816" s="514"/>
      <c r="Q816" s="515"/>
      <c r="R816" s="515"/>
      <c r="T816" s="514"/>
      <c r="U816" s="41"/>
      <c r="V816" s="41"/>
      <c r="W816" s="41"/>
      <c r="X816" s="515"/>
      <c r="Y816" s="515"/>
      <c r="Z816" s="515"/>
      <c r="AB816" s="514"/>
      <c r="AC816" s="461"/>
      <c r="AD816" s="461"/>
      <c r="AE816" s="466"/>
      <c r="AF816" s="466"/>
      <c r="AG816" s="466"/>
      <c r="AH816" s="466"/>
      <c r="AI816" s="292"/>
    </row>
    <row r="817" spans="1:35" s="2" customFormat="1">
      <c r="A817" s="507"/>
      <c r="D817" s="508"/>
      <c r="E817" s="509"/>
      <c r="F817" s="510"/>
      <c r="G817" s="511"/>
      <c r="H817" s="512"/>
      <c r="I817" s="513"/>
      <c r="L817" s="514"/>
      <c r="M817" s="515"/>
      <c r="N817" s="515"/>
      <c r="P817" s="514"/>
      <c r="Q817" s="515"/>
      <c r="R817" s="515"/>
      <c r="T817" s="514"/>
      <c r="U817" s="41"/>
      <c r="V817" s="41"/>
      <c r="W817" s="41"/>
      <c r="X817" s="515"/>
      <c r="Y817" s="515"/>
      <c r="Z817" s="515"/>
      <c r="AB817" s="514"/>
      <c r="AC817" s="461"/>
      <c r="AD817" s="461"/>
      <c r="AE817" s="466"/>
      <c r="AF817" s="466"/>
      <c r="AG817" s="466"/>
      <c r="AH817" s="466"/>
      <c r="AI817" s="292"/>
    </row>
    <row r="818" spans="1:35" s="2" customFormat="1">
      <c r="A818" s="507"/>
      <c r="D818" s="508"/>
      <c r="E818" s="509"/>
      <c r="F818" s="510"/>
      <c r="G818" s="511"/>
      <c r="H818" s="512"/>
      <c r="I818" s="513"/>
      <c r="L818" s="514"/>
      <c r="M818" s="515"/>
      <c r="N818" s="515"/>
      <c r="P818" s="514"/>
      <c r="Q818" s="515"/>
      <c r="R818" s="515"/>
      <c r="T818" s="514"/>
      <c r="U818" s="41"/>
      <c r="V818" s="41"/>
      <c r="W818" s="41"/>
      <c r="X818" s="515"/>
      <c r="Y818" s="515"/>
      <c r="Z818" s="515"/>
      <c r="AB818" s="514"/>
      <c r="AC818" s="461"/>
      <c r="AD818" s="461"/>
      <c r="AE818" s="466"/>
      <c r="AF818" s="466"/>
      <c r="AG818" s="466"/>
      <c r="AH818" s="466"/>
      <c r="AI818" s="292"/>
    </row>
    <row r="819" spans="1:35" s="2" customFormat="1">
      <c r="A819" s="507"/>
      <c r="D819" s="508"/>
      <c r="E819" s="509"/>
      <c r="F819" s="510"/>
      <c r="G819" s="511"/>
      <c r="H819" s="512"/>
      <c r="I819" s="513"/>
      <c r="L819" s="514"/>
      <c r="M819" s="515"/>
      <c r="N819" s="515"/>
      <c r="P819" s="514"/>
      <c r="Q819" s="515"/>
      <c r="R819" s="515"/>
      <c r="T819" s="514"/>
      <c r="U819" s="41"/>
      <c r="V819" s="41"/>
      <c r="W819" s="41"/>
      <c r="X819" s="515"/>
      <c r="Y819" s="515"/>
      <c r="Z819" s="515"/>
      <c r="AB819" s="514"/>
      <c r="AC819" s="461"/>
      <c r="AD819" s="461"/>
      <c r="AE819" s="466"/>
      <c r="AF819" s="466"/>
      <c r="AG819" s="466"/>
      <c r="AH819" s="466"/>
      <c r="AI819" s="292"/>
    </row>
    <row r="820" spans="1:35" s="2" customFormat="1">
      <c r="A820" s="507"/>
      <c r="D820" s="508"/>
      <c r="E820" s="509"/>
      <c r="F820" s="510"/>
      <c r="G820" s="511"/>
      <c r="H820" s="512"/>
      <c r="I820" s="513"/>
      <c r="L820" s="514"/>
      <c r="M820" s="515"/>
      <c r="N820" s="515"/>
      <c r="P820" s="514"/>
      <c r="Q820" s="515"/>
      <c r="R820" s="515"/>
      <c r="T820" s="514"/>
      <c r="U820" s="41"/>
      <c r="V820" s="41"/>
      <c r="W820" s="41"/>
      <c r="X820" s="515"/>
      <c r="Y820" s="515"/>
      <c r="Z820" s="515"/>
      <c r="AB820" s="514"/>
      <c r="AC820" s="461"/>
      <c r="AD820" s="461"/>
      <c r="AE820" s="466"/>
      <c r="AF820" s="466"/>
      <c r="AG820" s="466"/>
      <c r="AH820" s="466"/>
      <c r="AI820" s="292"/>
    </row>
    <row r="821" spans="1:35" s="2" customFormat="1">
      <c r="A821" s="507"/>
      <c r="D821" s="508"/>
      <c r="E821" s="509"/>
      <c r="F821" s="510"/>
      <c r="G821" s="511"/>
      <c r="H821" s="512"/>
      <c r="I821" s="513"/>
      <c r="L821" s="514"/>
      <c r="M821" s="515"/>
      <c r="N821" s="515"/>
      <c r="P821" s="514"/>
      <c r="Q821" s="515"/>
      <c r="R821" s="515"/>
      <c r="T821" s="514"/>
      <c r="U821" s="41"/>
      <c r="V821" s="41"/>
      <c r="W821" s="41"/>
      <c r="X821" s="515"/>
      <c r="Y821" s="515"/>
      <c r="Z821" s="515"/>
      <c r="AB821" s="514"/>
      <c r="AC821" s="461"/>
      <c r="AD821" s="461"/>
      <c r="AE821" s="466"/>
      <c r="AF821" s="466"/>
      <c r="AG821" s="466"/>
      <c r="AH821" s="466"/>
      <c r="AI821" s="292"/>
    </row>
    <row r="822" spans="1:35" s="2" customFormat="1">
      <c r="A822" s="507"/>
      <c r="D822" s="508"/>
      <c r="E822" s="509"/>
      <c r="F822" s="510"/>
      <c r="G822" s="511"/>
      <c r="H822" s="512"/>
      <c r="I822" s="513"/>
      <c r="L822" s="514"/>
      <c r="M822" s="515"/>
      <c r="N822" s="515"/>
      <c r="P822" s="514"/>
      <c r="Q822" s="515"/>
      <c r="R822" s="515"/>
      <c r="T822" s="514"/>
      <c r="U822" s="41"/>
      <c r="V822" s="41"/>
      <c r="W822" s="41"/>
      <c r="X822" s="515"/>
      <c r="Y822" s="515"/>
      <c r="Z822" s="515"/>
      <c r="AB822" s="514"/>
      <c r="AC822" s="461"/>
      <c r="AD822" s="461"/>
      <c r="AE822" s="466"/>
      <c r="AF822" s="466"/>
      <c r="AG822" s="466"/>
      <c r="AH822" s="466"/>
      <c r="AI822" s="292"/>
    </row>
    <row r="823" spans="1:35" s="2" customFormat="1">
      <c r="A823" s="507"/>
      <c r="D823" s="508"/>
      <c r="E823" s="509"/>
      <c r="F823" s="510"/>
      <c r="G823" s="511"/>
      <c r="H823" s="512"/>
      <c r="I823" s="513"/>
      <c r="L823" s="514"/>
      <c r="M823" s="515"/>
      <c r="N823" s="515"/>
      <c r="P823" s="514"/>
      <c r="Q823" s="515"/>
      <c r="R823" s="515"/>
      <c r="T823" s="514"/>
      <c r="U823" s="41"/>
      <c r="V823" s="41"/>
      <c r="W823" s="41"/>
      <c r="X823" s="515"/>
      <c r="Y823" s="515"/>
      <c r="Z823" s="515"/>
      <c r="AB823" s="514"/>
      <c r="AC823" s="461"/>
      <c r="AD823" s="461"/>
      <c r="AE823" s="466"/>
      <c r="AF823" s="466"/>
      <c r="AG823" s="466"/>
      <c r="AH823" s="466"/>
      <c r="AI823" s="292"/>
    </row>
    <row r="824" spans="1:35" s="2" customFormat="1">
      <c r="A824" s="507"/>
      <c r="D824" s="508"/>
      <c r="E824" s="509"/>
      <c r="F824" s="510"/>
      <c r="G824" s="511"/>
      <c r="H824" s="512"/>
      <c r="I824" s="513"/>
      <c r="L824" s="514"/>
      <c r="M824" s="515"/>
      <c r="N824" s="515"/>
      <c r="P824" s="514"/>
      <c r="Q824" s="515"/>
      <c r="R824" s="515"/>
      <c r="T824" s="514"/>
      <c r="U824" s="41"/>
      <c r="V824" s="41"/>
      <c r="W824" s="41"/>
      <c r="X824" s="515"/>
      <c r="Y824" s="515"/>
      <c r="Z824" s="515"/>
      <c r="AB824" s="514"/>
      <c r="AC824" s="461"/>
      <c r="AD824" s="461"/>
      <c r="AE824" s="466"/>
      <c r="AF824" s="466"/>
      <c r="AG824" s="466"/>
      <c r="AH824" s="466"/>
      <c r="AI824" s="292"/>
    </row>
    <row r="825" spans="1:35" s="2" customFormat="1">
      <c r="A825" s="507"/>
      <c r="D825" s="508"/>
      <c r="E825" s="509"/>
      <c r="F825" s="510"/>
      <c r="G825" s="511"/>
      <c r="H825" s="512"/>
      <c r="I825" s="513"/>
      <c r="L825" s="514"/>
      <c r="M825" s="515"/>
      <c r="N825" s="515"/>
      <c r="P825" s="514"/>
      <c r="Q825" s="515"/>
      <c r="R825" s="515"/>
      <c r="T825" s="514"/>
      <c r="U825" s="41"/>
      <c r="V825" s="41"/>
      <c r="W825" s="41"/>
      <c r="X825" s="515"/>
      <c r="Y825" s="515"/>
      <c r="Z825" s="515"/>
      <c r="AB825" s="514"/>
      <c r="AC825" s="461"/>
      <c r="AD825" s="461"/>
      <c r="AE825" s="466"/>
      <c r="AF825" s="466"/>
      <c r="AG825" s="466"/>
      <c r="AH825" s="466"/>
      <c r="AI825" s="292"/>
    </row>
    <row r="826" spans="1:35" s="2" customFormat="1">
      <c r="A826" s="507"/>
      <c r="D826" s="508"/>
      <c r="E826" s="509"/>
      <c r="F826" s="510"/>
      <c r="G826" s="511"/>
      <c r="H826" s="512"/>
      <c r="I826" s="513"/>
      <c r="L826" s="514"/>
      <c r="M826" s="515"/>
      <c r="N826" s="515"/>
      <c r="P826" s="514"/>
      <c r="Q826" s="515"/>
      <c r="R826" s="515"/>
      <c r="T826" s="514"/>
      <c r="U826" s="41"/>
      <c r="V826" s="41"/>
      <c r="W826" s="41"/>
      <c r="X826" s="515"/>
      <c r="Y826" s="515"/>
      <c r="Z826" s="515"/>
      <c r="AB826" s="514"/>
      <c r="AC826" s="461"/>
      <c r="AD826" s="461"/>
      <c r="AE826" s="466"/>
      <c r="AF826" s="466"/>
      <c r="AG826" s="466"/>
      <c r="AH826" s="466"/>
      <c r="AI826" s="292"/>
    </row>
    <row r="827" spans="1:35" s="2" customFormat="1">
      <c r="A827" s="507"/>
      <c r="D827" s="508"/>
      <c r="E827" s="509"/>
      <c r="F827" s="510"/>
      <c r="G827" s="511"/>
      <c r="H827" s="512"/>
      <c r="I827" s="513"/>
      <c r="L827" s="514"/>
      <c r="M827" s="515"/>
      <c r="N827" s="515"/>
      <c r="P827" s="514"/>
      <c r="Q827" s="515"/>
      <c r="R827" s="515"/>
      <c r="T827" s="514"/>
      <c r="U827" s="41"/>
      <c r="V827" s="41"/>
      <c r="W827" s="41"/>
      <c r="X827" s="515"/>
      <c r="Y827" s="515"/>
      <c r="Z827" s="515"/>
      <c r="AB827" s="514"/>
      <c r="AC827" s="461"/>
      <c r="AD827" s="461"/>
      <c r="AE827" s="466"/>
      <c r="AF827" s="466"/>
      <c r="AG827" s="466"/>
      <c r="AH827" s="466"/>
      <c r="AI827" s="292"/>
    </row>
    <row r="828" spans="1:35" s="2" customFormat="1">
      <c r="A828" s="507"/>
      <c r="D828" s="508"/>
      <c r="E828" s="509"/>
      <c r="F828" s="510"/>
      <c r="G828" s="511"/>
      <c r="H828" s="512"/>
      <c r="I828" s="513"/>
      <c r="L828" s="514"/>
      <c r="M828" s="515"/>
      <c r="N828" s="515"/>
      <c r="P828" s="514"/>
      <c r="Q828" s="515"/>
      <c r="R828" s="515"/>
      <c r="T828" s="514"/>
      <c r="U828" s="41"/>
      <c r="V828" s="41"/>
      <c r="W828" s="41"/>
      <c r="X828" s="515"/>
      <c r="Y828" s="515"/>
      <c r="Z828" s="515"/>
      <c r="AB828" s="514"/>
      <c r="AC828" s="461"/>
      <c r="AD828" s="461"/>
      <c r="AE828" s="466"/>
      <c r="AF828" s="466"/>
      <c r="AG828" s="466"/>
      <c r="AH828" s="466"/>
      <c r="AI828" s="292"/>
    </row>
    <row r="829" spans="1:35" s="2" customFormat="1">
      <c r="A829" s="507"/>
      <c r="D829" s="508"/>
      <c r="E829" s="509"/>
      <c r="F829" s="510"/>
      <c r="G829" s="511"/>
      <c r="H829" s="512"/>
      <c r="I829" s="513"/>
      <c r="L829" s="514"/>
      <c r="M829" s="515"/>
      <c r="N829" s="515"/>
      <c r="P829" s="514"/>
      <c r="Q829" s="515"/>
      <c r="R829" s="515"/>
      <c r="T829" s="514"/>
      <c r="U829" s="41"/>
      <c r="V829" s="41"/>
      <c r="W829" s="41"/>
      <c r="X829" s="515"/>
      <c r="Y829" s="515"/>
      <c r="Z829" s="515"/>
      <c r="AB829" s="514"/>
      <c r="AC829" s="461"/>
      <c r="AD829" s="461"/>
      <c r="AE829" s="466"/>
      <c r="AF829" s="466"/>
      <c r="AG829" s="466"/>
      <c r="AH829" s="466"/>
      <c r="AI829" s="292"/>
    </row>
    <row r="830" spans="1:35" s="2" customFormat="1">
      <c r="A830" s="507"/>
      <c r="D830" s="508"/>
      <c r="E830" s="509"/>
      <c r="F830" s="510"/>
      <c r="G830" s="511"/>
      <c r="H830" s="512"/>
      <c r="I830" s="513"/>
      <c r="L830" s="514"/>
      <c r="M830" s="515"/>
      <c r="N830" s="515"/>
      <c r="P830" s="514"/>
      <c r="Q830" s="515"/>
      <c r="R830" s="515"/>
      <c r="T830" s="514"/>
      <c r="U830" s="41"/>
      <c r="V830" s="41"/>
      <c r="W830" s="41"/>
      <c r="X830" s="515"/>
      <c r="Y830" s="515"/>
      <c r="Z830" s="515"/>
      <c r="AB830" s="514"/>
      <c r="AC830" s="461"/>
      <c r="AD830" s="461"/>
      <c r="AE830" s="466"/>
      <c r="AF830" s="466"/>
      <c r="AG830" s="466"/>
      <c r="AH830" s="466"/>
      <c r="AI830" s="292"/>
    </row>
    <row r="831" spans="1:35" s="2" customFormat="1">
      <c r="A831" s="507"/>
      <c r="D831" s="508"/>
      <c r="E831" s="509"/>
      <c r="F831" s="510"/>
      <c r="G831" s="511"/>
      <c r="H831" s="512"/>
      <c r="I831" s="513"/>
      <c r="L831" s="514"/>
      <c r="M831" s="515"/>
      <c r="N831" s="515"/>
      <c r="P831" s="514"/>
      <c r="Q831" s="515"/>
      <c r="R831" s="515"/>
      <c r="T831" s="514"/>
      <c r="U831" s="41"/>
      <c r="V831" s="41"/>
      <c r="W831" s="41"/>
      <c r="X831" s="515"/>
      <c r="Y831" s="515"/>
      <c r="Z831" s="515"/>
      <c r="AB831" s="514"/>
      <c r="AC831" s="461"/>
      <c r="AD831" s="461"/>
      <c r="AE831" s="466"/>
      <c r="AF831" s="466"/>
      <c r="AG831" s="466"/>
      <c r="AH831" s="466"/>
      <c r="AI831" s="292"/>
    </row>
    <row r="832" spans="1:35" s="2" customFormat="1">
      <c r="A832" s="507"/>
      <c r="D832" s="508"/>
      <c r="E832" s="509"/>
      <c r="F832" s="510"/>
      <c r="G832" s="511"/>
      <c r="H832" s="512"/>
      <c r="I832" s="513"/>
      <c r="L832" s="514"/>
      <c r="M832" s="515"/>
      <c r="N832" s="515"/>
      <c r="P832" s="514"/>
      <c r="Q832" s="515"/>
      <c r="R832" s="515"/>
      <c r="T832" s="514"/>
      <c r="U832" s="41"/>
      <c r="V832" s="41"/>
      <c r="W832" s="41"/>
      <c r="X832" s="515"/>
      <c r="Y832" s="515"/>
      <c r="Z832" s="515"/>
      <c r="AB832" s="514"/>
      <c r="AC832" s="461"/>
      <c r="AD832" s="461"/>
      <c r="AE832" s="466"/>
      <c r="AF832" s="466"/>
      <c r="AG832" s="466"/>
      <c r="AH832" s="466"/>
      <c r="AI832" s="292"/>
    </row>
    <row r="833" spans="1:35" s="2" customFormat="1">
      <c r="A833" s="507"/>
      <c r="D833" s="508"/>
      <c r="E833" s="509"/>
      <c r="F833" s="510"/>
      <c r="G833" s="511"/>
      <c r="H833" s="512"/>
      <c r="I833" s="513"/>
      <c r="L833" s="514"/>
      <c r="M833" s="515"/>
      <c r="N833" s="515"/>
      <c r="P833" s="514"/>
      <c r="Q833" s="515"/>
      <c r="R833" s="515"/>
      <c r="T833" s="514"/>
      <c r="U833" s="41"/>
      <c r="V833" s="41"/>
      <c r="W833" s="41"/>
      <c r="X833" s="515"/>
      <c r="Y833" s="515"/>
      <c r="Z833" s="515"/>
      <c r="AB833" s="514"/>
      <c r="AC833" s="461"/>
      <c r="AD833" s="461"/>
      <c r="AE833" s="466"/>
      <c r="AF833" s="466"/>
      <c r="AG833" s="466"/>
      <c r="AH833" s="466"/>
      <c r="AI833" s="292"/>
    </row>
    <row r="834" spans="1:35" s="2" customFormat="1">
      <c r="A834" s="507"/>
      <c r="D834" s="508"/>
      <c r="E834" s="509"/>
      <c r="F834" s="510"/>
      <c r="G834" s="511"/>
      <c r="H834" s="512"/>
      <c r="I834" s="513"/>
      <c r="L834" s="514"/>
      <c r="M834" s="515"/>
      <c r="N834" s="515"/>
      <c r="P834" s="514"/>
      <c r="Q834" s="515"/>
      <c r="R834" s="515"/>
      <c r="T834" s="514"/>
      <c r="U834" s="41"/>
      <c r="V834" s="41"/>
      <c r="W834" s="41"/>
      <c r="X834" s="515"/>
      <c r="Y834" s="515"/>
      <c r="Z834" s="515"/>
      <c r="AB834" s="514"/>
      <c r="AC834" s="461"/>
      <c r="AD834" s="461"/>
      <c r="AE834" s="466"/>
      <c r="AF834" s="466"/>
      <c r="AG834" s="466"/>
      <c r="AH834" s="466"/>
      <c r="AI834" s="292"/>
    </row>
    <row r="835" spans="1:35" s="2" customFormat="1">
      <c r="A835" s="507"/>
      <c r="D835" s="508"/>
      <c r="E835" s="509"/>
      <c r="F835" s="510"/>
      <c r="G835" s="511"/>
      <c r="H835" s="512"/>
      <c r="I835" s="513"/>
      <c r="L835" s="514"/>
      <c r="M835" s="515"/>
      <c r="N835" s="515"/>
      <c r="P835" s="514"/>
      <c r="Q835" s="515"/>
      <c r="R835" s="515"/>
      <c r="T835" s="514"/>
      <c r="U835" s="41"/>
      <c r="V835" s="41"/>
      <c r="W835" s="41"/>
      <c r="X835" s="515"/>
      <c r="Y835" s="515"/>
      <c r="Z835" s="515"/>
      <c r="AB835" s="514"/>
      <c r="AC835" s="461"/>
      <c r="AD835" s="461"/>
      <c r="AE835" s="466"/>
      <c r="AF835" s="466"/>
      <c r="AG835" s="466"/>
      <c r="AH835" s="466"/>
      <c r="AI835" s="292"/>
    </row>
    <row r="836" spans="1:35" s="2" customFormat="1">
      <c r="A836" s="507"/>
      <c r="D836" s="508"/>
      <c r="E836" s="509"/>
      <c r="F836" s="510"/>
      <c r="G836" s="511"/>
      <c r="H836" s="512"/>
      <c r="I836" s="513"/>
      <c r="L836" s="514"/>
      <c r="M836" s="515"/>
      <c r="N836" s="515"/>
      <c r="P836" s="514"/>
      <c r="Q836" s="515"/>
      <c r="R836" s="515"/>
      <c r="T836" s="514"/>
      <c r="U836" s="41"/>
      <c r="V836" s="41"/>
      <c r="W836" s="41"/>
      <c r="X836" s="515"/>
      <c r="Y836" s="515"/>
      <c r="Z836" s="515"/>
      <c r="AB836" s="514"/>
      <c r="AC836" s="461"/>
      <c r="AD836" s="461"/>
      <c r="AE836" s="466"/>
      <c r="AF836" s="466"/>
      <c r="AG836" s="466"/>
      <c r="AH836" s="466"/>
      <c r="AI836" s="292"/>
    </row>
    <row r="837" spans="1:35" s="2" customFormat="1">
      <c r="A837" s="507"/>
      <c r="D837" s="508"/>
      <c r="E837" s="509"/>
      <c r="F837" s="510"/>
      <c r="G837" s="511"/>
      <c r="H837" s="512"/>
      <c r="I837" s="513"/>
      <c r="L837" s="514"/>
      <c r="M837" s="515"/>
      <c r="N837" s="515"/>
      <c r="P837" s="514"/>
      <c r="Q837" s="515"/>
      <c r="R837" s="515"/>
      <c r="T837" s="514"/>
      <c r="U837" s="41"/>
      <c r="V837" s="41"/>
      <c r="W837" s="41"/>
      <c r="X837" s="515"/>
      <c r="Y837" s="515"/>
      <c r="Z837" s="515"/>
      <c r="AB837" s="514"/>
      <c r="AC837" s="461"/>
      <c r="AD837" s="461"/>
      <c r="AE837" s="466"/>
      <c r="AF837" s="466"/>
      <c r="AG837" s="466"/>
      <c r="AH837" s="466"/>
      <c r="AI837" s="292"/>
    </row>
    <row r="838" spans="1:35" s="2" customFormat="1">
      <c r="A838" s="507"/>
      <c r="D838" s="508"/>
      <c r="E838" s="509"/>
      <c r="F838" s="510"/>
      <c r="G838" s="511"/>
      <c r="H838" s="512"/>
      <c r="I838" s="513"/>
      <c r="L838" s="514"/>
      <c r="M838" s="515"/>
      <c r="N838" s="515"/>
      <c r="P838" s="514"/>
      <c r="Q838" s="515"/>
      <c r="R838" s="515"/>
      <c r="T838" s="514"/>
      <c r="U838" s="41"/>
      <c r="V838" s="41"/>
      <c r="W838" s="41"/>
      <c r="X838" s="515"/>
      <c r="Y838" s="515"/>
      <c r="Z838" s="515"/>
      <c r="AB838" s="514"/>
      <c r="AC838" s="461"/>
      <c r="AD838" s="461"/>
      <c r="AE838" s="466"/>
      <c r="AF838" s="466"/>
      <c r="AG838" s="466"/>
      <c r="AH838" s="466"/>
      <c r="AI838" s="292"/>
    </row>
    <row r="839" spans="1:35" s="2" customFormat="1">
      <c r="A839" s="507"/>
      <c r="D839" s="508"/>
      <c r="E839" s="509"/>
      <c r="F839" s="510"/>
      <c r="G839" s="511"/>
      <c r="H839" s="512"/>
      <c r="I839" s="513"/>
      <c r="L839" s="514"/>
      <c r="M839" s="515"/>
      <c r="N839" s="515"/>
      <c r="P839" s="514"/>
      <c r="Q839" s="515"/>
      <c r="R839" s="515"/>
      <c r="T839" s="514"/>
      <c r="U839" s="41"/>
      <c r="V839" s="41"/>
      <c r="W839" s="41"/>
      <c r="X839" s="515"/>
      <c r="Y839" s="515"/>
      <c r="Z839" s="515"/>
      <c r="AB839" s="514"/>
      <c r="AC839" s="461"/>
      <c r="AD839" s="461"/>
      <c r="AE839" s="466"/>
      <c r="AF839" s="466"/>
      <c r="AG839" s="466"/>
      <c r="AH839" s="466"/>
      <c r="AI839" s="292"/>
    </row>
    <row r="840" spans="1:35" s="2" customFormat="1">
      <c r="A840" s="507"/>
      <c r="D840" s="508"/>
      <c r="E840" s="509"/>
      <c r="F840" s="510"/>
      <c r="G840" s="511"/>
      <c r="H840" s="512"/>
      <c r="I840" s="513"/>
      <c r="L840" s="514"/>
      <c r="M840" s="515"/>
      <c r="N840" s="515"/>
      <c r="P840" s="514"/>
      <c r="Q840" s="515"/>
      <c r="R840" s="515"/>
      <c r="T840" s="514"/>
      <c r="U840" s="41"/>
      <c r="V840" s="41"/>
      <c r="W840" s="41"/>
      <c r="X840" s="515"/>
      <c r="Y840" s="515"/>
      <c r="Z840" s="515"/>
      <c r="AB840" s="514"/>
      <c r="AC840" s="461"/>
      <c r="AD840" s="461"/>
      <c r="AE840" s="466"/>
      <c r="AF840" s="466"/>
      <c r="AG840" s="466"/>
      <c r="AH840" s="466"/>
      <c r="AI840" s="292"/>
    </row>
    <row r="841" spans="1:35" s="2" customFormat="1">
      <c r="A841" s="507"/>
      <c r="D841" s="508"/>
      <c r="E841" s="509"/>
      <c r="F841" s="510"/>
      <c r="G841" s="511"/>
      <c r="H841" s="512"/>
      <c r="I841" s="513"/>
      <c r="L841" s="514"/>
      <c r="M841" s="515"/>
      <c r="N841" s="515"/>
      <c r="P841" s="514"/>
      <c r="Q841" s="515"/>
      <c r="R841" s="515"/>
      <c r="T841" s="514"/>
      <c r="U841" s="41"/>
      <c r="V841" s="41"/>
      <c r="W841" s="41"/>
      <c r="X841" s="515"/>
      <c r="Y841" s="515"/>
      <c r="Z841" s="515"/>
      <c r="AB841" s="514"/>
      <c r="AC841" s="461"/>
      <c r="AD841" s="461"/>
      <c r="AE841" s="466"/>
      <c r="AF841" s="466"/>
      <c r="AG841" s="466"/>
      <c r="AH841" s="466"/>
      <c r="AI841" s="292"/>
    </row>
    <row r="842" spans="1:35" s="2" customFormat="1">
      <c r="A842" s="507"/>
      <c r="D842" s="508"/>
      <c r="E842" s="509"/>
      <c r="F842" s="510"/>
      <c r="G842" s="511"/>
      <c r="H842" s="512"/>
      <c r="I842" s="513"/>
      <c r="L842" s="514"/>
      <c r="M842" s="515"/>
      <c r="N842" s="515"/>
      <c r="P842" s="514"/>
      <c r="Q842" s="515"/>
      <c r="R842" s="515"/>
      <c r="T842" s="514"/>
      <c r="U842" s="41"/>
      <c r="V842" s="41"/>
      <c r="W842" s="41"/>
      <c r="X842" s="515"/>
      <c r="Y842" s="515"/>
      <c r="Z842" s="515"/>
      <c r="AB842" s="514"/>
      <c r="AC842" s="461"/>
      <c r="AD842" s="461"/>
      <c r="AE842" s="466"/>
      <c r="AF842" s="466"/>
      <c r="AG842" s="466"/>
      <c r="AH842" s="466"/>
      <c r="AI842" s="292"/>
    </row>
    <row r="843" spans="1:35" s="2" customFormat="1">
      <c r="A843" s="507"/>
      <c r="D843" s="508"/>
      <c r="E843" s="509"/>
      <c r="F843" s="510"/>
      <c r="G843" s="511"/>
      <c r="H843" s="512"/>
      <c r="I843" s="513"/>
      <c r="L843" s="514"/>
      <c r="M843" s="515"/>
      <c r="N843" s="515"/>
      <c r="P843" s="514"/>
      <c r="Q843" s="515"/>
      <c r="R843" s="515"/>
      <c r="T843" s="514"/>
      <c r="U843" s="41"/>
      <c r="V843" s="41"/>
      <c r="W843" s="41"/>
      <c r="X843" s="515"/>
      <c r="Y843" s="515"/>
      <c r="Z843" s="515"/>
      <c r="AB843" s="514"/>
      <c r="AC843" s="461"/>
      <c r="AD843" s="461"/>
      <c r="AE843" s="466"/>
      <c r="AF843" s="466"/>
      <c r="AG843" s="466"/>
      <c r="AH843" s="466"/>
      <c r="AI843" s="292"/>
    </row>
    <row r="844" spans="1:35" s="2" customFormat="1">
      <c r="A844" s="507"/>
      <c r="D844" s="508"/>
      <c r="E844" s="509"/>
      <c r="F844" s="510"/>
      <c r="G844" s="511"/>
      <c r="H844" s="512"/>
      <c r="I844" s="513"/>
      <c r="L844" s="514"/>
      <c r="M844" s="515"/>
      <c r="N844" s="515"/>
      <c r="P844" s="514"/>
      <c r="Q844" s="515"/>
      <c r="R844" s="515"/>
      <c r="T844" s="514"/>
      <c r="U844" s="41"/>
      <c r="V844" s="41"/>
      <c r="W844" s="41"/>
      <c r="X844" s="515"/>
      <c r="Y844" s="515"/>
      <c r="Z844" s="515"/>
      <c r="AB844" s="514"/>
      <c r="AC844" s="461"/>
      <c r="AD844" s="461"/>
      <c r="AE844" s="466"/>
      <c r="AF844" s="466"/>
      <c r="AG844" s="466"/>
      <c r="AH844" s="466"/>
      <c r="AI844" s="292"/>
    </row>
    <row r="845" spans="1:35" s="2" customFormat="1">
      <c r="A845" s="507"/>
      <c r="D845" s="508"/>
      <c r="E845" s="509"/>
      <c r="F845" s="510"/>
      <c r="G845" s="511"/>
      <c r="H845" s="512"/>
      <c r="I845" s="513"/>
      <c r="L845" s="514"/>
      <c r="M845" s="515"/>
      <c r="N845" s="515"/>
      <c r="P845" s="514"/>
      <c r="Q845" s="515"/>
      <c r="R845" s="515"/>
      <c r="T845" s="514"/>
      <c r="U845" s="41"/>
      <c r="V845" s="41"/>
      <c r="W845" s="41"/>
      <c r="X845" s="515"/>
      <c r="Y845" s="515"/>
      <c r="Z845" s="515"/>
      <c r="AB845" s="514"/>
      <c r="AC845" s="461"/>
      <c r="AD845" s="461"/>
      <c r="AE845" s="466"/>
      <c r="AF845" s="466"/>
      <c r="AG845" s="466"/>
      <c r="AH845" s="466"/>
      <c r="AI845" s="292"/>
    </row>
    <row r="846" spans="1:35" s="2" customFormat="1">
      <c r="A846" s="507"/>
      <c r="D846" s="508"/>
      <c r="E846" s="509"/>
      <c r="F846" s="510"/>
      <c r="G846" s="511"/>
      <c r="H846" s="512"/>
      <c r="I846" s="513"/>
      <c r="L846" s="514"/>
      <c r="M846" s="515"/>
      <c r="N846" s="515"/>
      <c r="P846" s="514"/>
      <c r="Q846" s="515"/>
      <c r="R846" s="515"/>
      <c r="T846" s="514"/>
      <c r="U846" s="41"/>
      <c r="V846" s="41"/>
      <c r="W846" s="41"/>
      <c r="X846" s="515"/>
      <c r="Y846" s="515"/>
      <c r="Z846" s="515"/>
      <c r="AB846" s="514"/>
      <c r="AC846" s="461"/>
      <c r="AD846" s="461"/>
      <c r="AE846" s="466"/>
      <c r="AF846" s="466"/>
      <c r="AG846" s="466"/>
      <c r="AH846" s="466"/>
      <c r="AI846" s="292"/>
    </row>
    <row r="847" spans="1:35" s="2" customFormat="1">
      <c r="A847" s="507"/>
      <c r="D847" s="508"/>
      <c r="E847" s="509"/>
      <c r="F847" s="510"/>
      <c r="G847" s="511"/>
      <c r="H847" s="512"/>
      <c r="I847" s="513"/>
      <c r="L847" s="514"/>
      <c r="M847" s="515"/>
      <c r="N847" s="515"/>
      <c r="P847" s="514"/>
      <c r="Q847" s="515"/>
      <c r="R847" s="515"/>
      <c r="T847" s="514"/>
      <c r="U847" s="41"/>
      <c r="V847" s="41"/>
      <c r="W847" s="41"/>
      <c r="X847" s="515"/>
      <c r="Y847" s="515"/>
      <c r="Z847" s="515"/>
      <c r="AB847" s="514"/>
      <c r="AC847" s="461"/>
      <c r="AD847" s="461"/>
      <c r="AE847" s="466"/>
      <c r="AF847" s="466"/>
      <c r="AG847" s="466"/>
      <c r="AH847" s="466"/>
      <c r="AI847" s="292"/>
    </row>
    <row r="848" spans="1:35" s="2" customFormat="1">
      <c r="A848" s="507"/>
      <c r="D848" s="508"/>
      <c r="E848" s="509"/>
      <c r="F848" s="510"/>
      <c r="G848" s="511"/>
      <c r="H848" s="512"/>
      <c r="I848" s="513"/>
      <c r="L848" s="514"/>
      <c r="M848" s="515"/>
      <c r="N848" s="515"/>
      <c r="P848" s="514"/>
      <c r="Q848" s="515"/>
      <c r="R848" s="515"/>
      <c r="T848" s="514"/>
      <c r="U848" s="41"/>
      <c r="V848" s="41"/>
      <c r="W848" s="41"/>
      <c r="X848" s="515"/>
      <c r="Y848" s="515"/>
      <c r="Z848" s="515"/>
      <c r="AB848" s="514"/>
      <c r="AC848" s="461"/>
      <c r="AD848" s="461"/>
      <c r="AE848" s="466"/>
      <c r="AF848" s="466"/>
      <c r="AG848" s="466"/>
      <c r="AH848" s="466"/>
      <c r="AI848" s="292"/>
    </row>
    <row r="849" spans="1:35" s="2" customFormat="1">
      <c r="A849" s="507"/>
      <c r="D849" s="508"/>
      <c r="E849" s="509"/>
      <c r="F849" s="510"/>
      <c r="G849" s="511"/>
      <c r="H849" s="512"/>
      <c r="I849" s="513"/>
      <c r="L849" s="514"/>
      <c r="M849" s="515"/>
      <c r="N849" s="515"/>
      <c r="P849" s="514"/>
      <c r="Q849" s="515"/>
      <c r="R849" s="515"/>
      <c r="T849" s="514"/>
      <c r="U849" s="41"/>
      <c r="V849" s="41"/>
      <c r="W849" s="41"/>
      <c r="X849" s="515"/>
      <c r="Y849" s="515"/>
      <c r="Z849" s="515"/>
      <c r="AB849" s="514"/>
      <c r="AC849" s="461"/>
      <c r="AD849" s="461"/>
      <c r="AE849" s="466"/>
      <c r="AF849" s="466"/>
      <c r="AG849" s="466"/>
      <c r="AH849" s="466"/>
      <c r="AI849" s="292"/>
    </row>
    <row r="850" spans="1:35" s="2" customFormat="1">
      <c r="A850" s="507"/>
      <c r="D850" s="508"/>
      <c r="E850" s="509"/>
      <c r="F850" s="510"/>
      <c r="G850" s="511"/>
      <c r="H850" s="512"/>
      <c r="I850" s="513"/>
      <c r="L850" s="514"/>
      <c r="M850" s="515"/>
      <c r="N850" s="515"/>
      <c r="P850" s="514"/>
      <c r="Q850" s="515"/>
      <c r="R850" s="515"/>
      <c r="T850" s="514"/>
      <c r="U850" s="41"/>
      <c r="V850" s="41"/>
      <c r="W850" s="41"/>
      <c r="X850" s="515"/>
      <c r="Y850" s="515"/>
      <c r="Z850" s="515"/>
      <c r="AB850" s="514"/>
      <c r="AC850" s="461"/>
      <c r="AD850" s="461"/>
      <c r="AE850" s="466"/>
      <c r="AF850" s="466"/>
      <c r="AG850" s="466"/>
      <c r="AH850" s="466"/>
      <c r="AI850" s="292"/>
    </row>
    <row r="851" spans="1:35" s="2" customFormat="1">
      <c r="A851" s="507"/>
      <c r="D851" s="508"/>
      <c r="E851" s="509"/>
      <c r="F851" s="510"/>
      <c r="G851" s="511"/>
      <c r="H851" s="512"/>
      <c r="I851" s="513"/>
      <c r="L851" s="514"/>
      <c r="M851" s="515"/>
      <c r="N851" s="515"/>
      <c r="P851" s="514"/>
      <c r="Q851" s="515"/>
      <c r="R851" s="515"/>
      <c r="T851" s="514"/>
      <c r="U851" s="41"/>
      <c r="V851" s="41"/>
      <c r="W851" s="41"/>
      <c r="X851" s="515"/>
      <c r="Y851" s="515"/>
      <c r="Z851" s="515"/>
      <c r="AB851" s="514"/>
      <c r="AC851" s="461"/>
      <c r="AD851" s="461"/>
      <c r="AE851" s="466"/>
      <c r="AF851" s="466"/>
      <c r="AG851" s="466"/>
      <c r="AH851" s="466"/>
      <c r="AI851" s="292"/>
    </row>
    <row r="852" spans="1:35" s="2" customFormat="1">
      <c r="A852" s="507"/>
      <c r="D852" s="508"/>
      <c r="E852" s="509"/>
      <c r="F852" s="510"/>
      <c r="G852" s="511"/>
      <c r="H852" s="512"/>
      <c r="I852" s="513"/>
      <c r="L852" s="514"/>
      <c r="M852" s="515"/>
      <c r="N852" s="515"/>
      <c r="P852" s="514"/>
      <c r="Q852" s="515"/>
      <c r="R852" s="515"/>
      <c r="T852" s="514"/>
      <c r="U852" s="41"/>
      <c r="V852" s="41"/>
      <c r="W852" s="41"/>
      <c r="X852" s="515"/>
      <c r="Y852" s="515"/>
      <c r="Z852" s="515"/>
      <c r="AB852" s="514"/>
      <c r="AC852" s="461"/>
      <c r="AD852" s="461"/>
      <c r="AE852" s="466"/>
      <c r="AF852" s="466"/>
      <c r="AG852" s="466"/>
      <c r="AH852" s="466"/>
      <c r="AI852" s="292"/>
    </row>
    <row r="853" spans="1:35" s="2" customFormat="1">
      <c r="A853" s="507"/>
      <c r="D853" s="508"/>
      <c r="E853" s="509"/>
      <c r="F853" s="510"/>
      <c r="G853" s="511"/>
      <c r="H853" s="512"/>
      <c r="I853" s="513"/>
      <c r="L853" s="514"/>
      <c r="M853" s="515"/>
      <c r="N853" s="515"/>
      <c r="P853" s="514"/>
      <c r="Q853" s="515"/>
      <c r="R853" s="515"/>
      <c r="T853" s="514"/>
      <c r="U853" s="41"/>
      <c r="V853" s="41"/>
      <c r="W853" s="41"/>
      <c r="X853" s="515"/>
      <c r="Y853" s="515"/>
      <c r="Z853" s="515"/>
      <c r="AB853" s="514"/>
      <c r="AC853" s="461"/>
      <c r="AD853" s="461"/>
      <c r="AE853" s="466"/>
      <c r="AF853" s="466"/>
      <c r="AG853" s="466"/>
      <c r="AH853" s="466"/>
      <c r="AI853" s="292"/>
    </row>
    <row r="854" spans="1:35" s="2" customFormat="1">
      <c r="A854" s="507"/>
      <c r="D854" s="508"/>
      <c r="E854" s="509"/>
      <c r="F854" s="510"/>
      <c r="G854" s="511"/>
      <c r="H854" s="512"/>
      <c r="I854" s="513"/>
      <c r="L854" s="514"/>
      <c r="M854" s="515"/>
      <c r="N854" s="515"/>
      <c r="P854" s="514"/>
      <c r="Q854" s="515"/>
      <c r="R854" s="515"/>
      <c r="T854" s="514"/>
      <c r="U854" s="41"/>
      <c r="V854" s="41"/>
      <c r="W854" s="41"/>
      <c r="X854" s="515"/>
      <c r="Y854" s="515"/>
      <c r="Z854" s="515"/>
      <c r="AB854" s="514"/>
      <c r="AC854" s="461"/>
      <c r="AD854" s="461"/>
      <c r="AE854" s="466"/>
      <c r="AF854" s="466"/>
      <c r="AG854" s="466"/>
      <c r="AH854" s="466"/>
      <c r="AI854" s="292"/>
    </row>
    <row r="855" spans="1:35" s="2" customFormat="1">
      <c r="A855" s="507"/>
      <c r="D855" s="508"/>
      <c r="E855" s="509"/>
      <c r="F855" s="510"/>
      <c r="G855" s="511"/>
      <c r="H855" s="512"/>
      <c r="I855" s="513"/>
      <c r="L855" s="514"/>
      <c r="M855" s="515"/>
      <c r="N855" s="515"/>
      <c r="P855" s="514"/>
      <c r="Q855" s="515"/>
      <c r="R855" s="515"/>
      <c r="T855" s="514"/>
      <c r="U855" s="41"/>
      <c r="V855" s="41"/>
      <c r="W855" s="41"/>
      <c r="X855" s="515"/>
      <c r="Y855" s="515"/>
      <c r="Z855" s="515"/>
      <c r="AB855" s="514"/>
      <c r="AC855" s="461"/>
      <c r="AD855" s="461"/>
      <c r="AE855" s="466"/>
      <c r="AF855" s="466"/>
      <c r="AG855" s="466"/>
      <c r="AH855" s="466"/>
      <c r="AI855" s="292"/>
    </row>
    <row r="856" spans="1:35" s="2" customFormat="1">
      <c r="A856" s="507"/>
      <c r="D856" s="508"/>
      <c r="E856" s="509"/>
      <c r="F856" s="510"/>
      <c r="G856" s="511"/>
      <c r="H856" s="512"/>
      <c r="I856" s="513"/>
      <c r="L856" s="514"/>
      <c r="M856" s="515"/>
      <c r="N856" s="515"/>
      <c r="P856" s="514"/>
      <c r="Q856" s="515"/>
      <c r="R856" s="515"/>
      <c r="T856" s="514"/>
      <c r="U856" s="41"/>
      <c r="V856" s="41"/>
      <c r="W856" s="41"/>
      <c r="X856" s="515"/>
      <c r="Y856" s="515"/>
      <c r="Z856" s="515"/>
      <c r="AB856" s="514"/>
      <c r="AC856" s="461"/>
      <c r="AD856" s="461"/>
      <c r="AE856" s="466"/>
      <c r="AF856" s="466"/>
      <c r="AG856" s="466"/>
      <c r="AH856" s="466"/>
      <c r="AI856" s="292"/>
    </row>
    <row r="857" spans="1:35" s="2" customFormat="1">
      <c r="A857" s="507"/>
      <c r="D857" s="508"/>
      <c r="E857" s="509"/>
      <c r="F857" s="510"/>
      <c r="G857" s="511"/>
      <c r="H857" s="512"/>
      <c r="I857" s="513"/>
      <c r="L857" s="514"/>
      <c r="M857" s="515"/>
      <c r="N857" s="515"/>
      <c r="P857" s="514"/>
      <c r="Q857" s="515"/>
      <c r="R857" s="515"/>
      <c r="T857" s="514"/>
      <c r="U857" s="41"/>
      <c r="V857" s="41"/>
      <c r="W857" s="41"/>
      <c r="X857" s="515"/>
      <c r="Y857" s="515"/>
      <c r="Z857" s="515"/>
      <c r="AB857" s="514"/>
      <c r="AC857" s="461"/>
      <c r="AD857" s="461"/>
      <c r="AE857" s="466"/>
      <c r="AF857" s="466"/>
      <c r="AG857" s="466"/>
      <c r="AH857" s="466"/>
      <c r="AI857" s="292"/>
    </row>
    <row r="858" spans="1:35" s="2" customFormat="1">
      <c r="A858" s="507"/>
      <c r="D858" s="508"/>
      <c r="E858" s="509"/>
      <c r="F858" s="510"/>
      <c r="G858" s="511"/>
      <c r="H858" s="512"/>
      <c r="I858" s="513"/>
      <c r="L858" s="514"/>
      <c r="M858" s="515"/>
      <c r="N858" s="515"/>
      <c r="P858" s="514"/>
      <c r="Q858" s="515"/>
      <c r="R858" s="515"/>
      <c r="T858" s="514"/>
      <c r="U858" s="41"/>
      <c r="V858" s="41"/>
      <c r="W858" s="41"/>
      <c r="X858" s="515"/>
      <c r="Y858" s="515"/>
      <c r="Z858" s="515"/>
      <c r="AB858" s="514"/>
      <c r="AC858" s="461"/>
      <c r="AD858" s="461"/>
      <c r="AE858" s="466"/>
      <c r="AF858" s="466"/>
      <c r="AG858" s="466"/>
      <c r="AH858" s="466"/>
      <c r="AI858" s="292"/>
    </row>
    <row r="859" spans="1:35" s="2" customFormat="1">
      <c r="A859" s="507"/>
      <c r="D859" s="508"/>
      <c r="E859" s="509"/>
      <c r="F859" s="510"/>
      <c r="G859" s="511"/>
      <c r="H859" s="512"/>
      <c r="I859" s="513"/>
      <c r="L859" s="514"/>
      <c r="M859" s="515"/>
      <c r="N859" s="515"/>
      <c r="P859" s="514"/>
      <c r="Q859" s="515"/>
      <c r="R859" s="515"/>
      <c r="T859" s="514"/>
      <c r="U859" s="41"/>
      <c r="V859" s="41"/>
      <c r="W859" s="41"/>
      <c r="X859" s="515"/>
      <c r="Y859" s="515"/>
      <c r="Z859" s="515"/>
      <c r="AB859" s="514"/>
      <c r="AC859" s="461"/>
      <c r="AD859" s="461"/>
      <c r="AE859" s="466"/>
      <c r="AF859" s="466"/>
      <c r="AG859" s="466"/>
      <c r="AH859" s="466"/>
      <c r="AI859" s="292"/>
    </row>
    <row r="860" spans="1:35" s="2" customFormat="1">
      <c r="A860" s="507"/>
      <c r="D860" s="508"/>
      <c r="E860" s="509"/>
      <c r="F860" s="510"/>
      <c r="G860" s="511"/>
      <c r="H860" s="512"/>
      <c r="I860" s="513"/>
      <c r="L860" s="514"/>
      <c r="M860" s="515"/>
      <c r="N860" s="515"/>
      <c r="P860" s="514"/>
      <c r="Q860" s="515"/>
      <c r="R860" s="515"/>
      <c r="T860" s="514"/>
      <c r="U860" s="41"/>
      <c r="V860" s="41"/>
      <c r="W860" s="41"/>
      <c r="X860" s="515"/>
      <c r="Y860" s="515"/>
      <c r="Z860" s="515"/>
      <c r="AB860" s="514"/>
      <c r="AC860" s="461"/>
      <c r="AD860" s="461"/>
      <c r="AE860" s="466"/>
      <c r="AF860" s="466"/>
      <c r="AG860" s="466"/>
      <c r="AH860" s="466"/>
      <c r="AI860" s="292"/>
    </row>
    <row r="861" spans="1:35" s="2" customFormat="1">
      <c r="A861" s="507"/>
      <c r="D861" s="508"/>
      <c r="E861" s="509"/>
      <c r="F861" s="510"/>
      <c r="G861" s="511"/>
      <c r="H861" s="512"/>
      <c r="I861" s="513"/>
      <c r="L861" s="514"/>
      <c r="M861" s="515"/>
      <c r="N861" s="515"/>
      <c r="P861" s="514"/>
      <c r="Q861" s="515"/>
      <c r="R861" s="515"/>
      <c r="T861" s="514"/>
      <c r="U861" s="41"/>
      <c r="V861" s="41"/>
      <c r="W861" s="41"/>
      <c r="X861" s="515"/>
      <c r="Y861" s="515"/>
      <c r="Z861" s="515"/>
      <c r="AB861" s="514"/>
      <c r="AC861" s="461"/>
      <c r="AD861" s="461"/>
      <c r="AE861" s="466"/>
      <c r="AF861" s="466"/>
      <c r="AG861" s="466"/>
      <c r="AH861" s="466"/>
      <c r="AI861" s="292"/>
    </row>
    <row r="862" spans="1:35" s="2" customFormat="1">
      <c r="A862" s="507"/>
      <c r="D862" s="508"/>
      <c r="E862" s="509"/>
      <c r="F862" s="510"/>
      <c r="G862" s="511"/>
      <c r="H862" s="512"/>
      <c r="I862" s="513"/>
      <c r="L862" s="514"/>
      <c r="M862" s="515"/>
      <c r="N862" s="515"/>
      <c r="P862" s="514"/>
      <c r="Q862" s="515"/>
      <c r="R862" s="515"/>
      <c r="T862" s="514"/>
      <c r="U862" s="41"/>
      <c r="V862" s="41"/>
      <c r="W862" s="41"/>
      <c r="X862" s="515"/>
      <c r="Y862" s="515"/>
      <c r="Z862" s="515"/>
      <c r="AB862" s="514"/>
      <c r="AC862" s="461"/>
      <c r="AD862" s="461"/>
      <c r="AE862" s="466"/>
      <c r="AF862" s="466"/>
      <c r="AG862" s="466"/>
      <c r="AH862" s="466"/>
      <c r="AI862" s="292"/>
    </row>
    <row r="863" spans="1:35" s="2" customFormat="1">
      <c r="A863" s="507"/>
      <c r="D863" s="508"/>
      <c r="E863" s="509"/>
      <c r="F863" s="510"/>
      <c r="G863" s="511"/>
      <c r="H863" s="512"/>
      <c r="I863" s="513"/>
      <c r="L863" s="514"/>
      <c r="M863" s="515"/>
      <c r="N863" s="515"/>
      <c r="P863" s="514"/>
      <c r="Q863" s="515"/>
      <c r="R863" s="515"/>
      <c r="T863" s="514"/>
      <c r="U863" s="41"/>
      <c r="V863" s="41"/>
      <c r="W863" s="41"/>
      <c r="X863" s="515"/>
      <c r="Y863" s="515"/>
      <c r="Z863" s="515"/>
      <c r="AB863" s="514"/>
      <c r="AC863" s="461"/>
      <c r="AD863" s="461"/>
      <c r="AE863" s="466"/>
      <c r="AF863" s="466"/>
      <c r="AG863" s="466"/>
      <c r="AH863" s="466"/>
      <c r="AI863" s="292"/>
    </row>
    <row r="864" spans="1:35" s="2" customFormat="1">
      <c r="A864" s="507"/>
      <c r="D864" s="508"/>
      <c r="E864" s="509"/>
      <c r="F864" s="510"/>
      <c r="G864" s="511"/>
      <c r="H864" s="512"/>
      <c r="I864" s="513"/>
      <c r="L864" s="514"/>
      <c r="M864" s="515"/>
      <c r="N864" s="515"/>
      <c r="P864" s="514"/>
      <c r="Q864" s="515"/>
      <c r="R864" s="515"/>
      <c r="T864" s="514"/>
      <c r="U864" s="41"/>
      <c r="V864" s="41"/>
      <c r="W864" s="41"/>
      <c r="X864" s="515"/>
      <c r="Y864" s="515"/>
      <c r="Z864" s="515"/>
      <c r="AB864" s="514"/>
      <c r="AC864" s="461"/>
      <c r="AD864" s="461"/>
      <c r="AE864" s="466"/>
      <c r="AF864" s="466"/>
      <c r="AG864" s="466"/>
      <c r="AH864" s="466"/>
      <c r="AI864" s="292"/>
    </row>
    <row r="865" spans="1:35" s="2" customFormat="1">
      <c r="A865" s="507"/>
      <c r="D865" s="508"/>
      <c r="E865" s="509"/>
      <c r="F865" s="510"/>
      <c r="G865" s="511"/>
      <c r="H865" s="512"/>
      <c r="I865" s="513"/>
      <c r="L865" s="514"/>
      <c r="M865" s="515"/>
      <c r="N865" s="515"/>
      <c r="P865" s="514"/>
      <c r="Q865" s="515"/>
      <c r="R865" s="515"/>
      <c r="T865" s="514"/>
      <c r="U865" s="41"/>
      <c r="V865" s="41"/>
      <c r="W865" s="41"/>
      <c r="X865" s="515"/>
      <c r="Y865" s="515"/>
      <c r="Z865" s="515"/>
      <c r="AB865" s="514"/>
      <c r="AC865" s="461"/>
      <c r="AD865" s="461"/>
      <c r="AE865" s="466"/>
      <c r="AF865" s="466"/>
      <c r="AG865" s="466"/>
      <c r="AH865" s="466"/>
      <c r="AI865" s="292"/>
    </row>
    <row r="866" spans="1:35" s="2" customFormat="1">
      <c r="A866" s="507"/>
      <c r="D866" s="508"/>
      <c r="E866" s="509"/>
      <c r="F866" s="510"/>
      <c r="G866" s="511"/>
      <c r="H866" s="512"/>
      <c r="I866" s="513"/>
      <c r="L866" s="514"/>
      <c r="M866" s="515"/>
      <c r="N866" s="515"/>
      <c r="P866" s="514"/>
      <c r="Q866" s="515"/>
      <c r="R866" s="515"/>
      <c r="T866" s="514"/>
      <c r="U866" s="41"/>
      <c r="V866" s="41"/>
      <c r="W866" s="41"/>
      <c r="X866" s="515"/>
      <c r="Y866" s="515"/>
      <c r="Z866" s="515"/>
      <c r="AB866" s="514"/>
      <c r="AC866" s="461"/>
      <c r="AD866" s="461"/>
      <c r="AE866" s="466"/>
      <c r="AF866" s="466"/>
      <c r="AG866" s="466"/>
      <c r="AH866" s="466"/>
      <c r="AI866" s="292"/>
    </row>
    <row r="867" spans="1:35" s="2" customFormat="1">
      <c r="A867" s="507"/>
      <c r="D867" s="508"/>
      <c r="E867" s="509"/>
      <c r="F867" s="510"/>
      <c r="G867" s="511"/>
      <c r="H867" s="512"/>
      <c r="I867" s="513"/>
      <c r="L867" s="514"/>
      <c r="M867" s="515"/>
      <c r="N867" s="515"/>
      <c r="P867" s="514"/>
      <c r="Q867" s="515"/>
      <c r="R867" s="515"/>
      <c r="T867" s="514"/>
      <c r="U867" s="41"/>
      <c r="V867" s="41"/>
      <c r="W867" s="41"/>
      <c r="X867" s="515"/>
      <c r="Y867" s="515"/>
      <c r="Z867" s="515"/>
      <c r="AB867" s="514"/>
      <c r="AC867" s="461"/>
      <c r="AD867" s="461"/>
      <c r="AE867" s="466"/>
      <c r="AF867" s="466"/>
      <c r="AG867" s="466"/>
      <c r="AH867" s="466"/>
      <c r="AI867" s="292"/>
    </row>
    <row r="868" spans="1:35" s="2" customFormat="1">
      <c r="A868" s="507"/>
      <c r="D868" s="508"/>
      <c r="E868" s="509"/>
      <c r="F868" s="510"/>
      <c r="G868" s="511"/>
      <c r="H868" s="512"/>
      <c r="I868" s="513"/>
      <c r="L868" s="514"/>
      <c r="M868" s="515"/>
      <c r="N868" s="515"/>
      <c r="P868" s="514"/>
      <c r="Q868" s="515"/>
      <c r="R868" s="515"/>
      <c r="T868" s="514"/>
      <c r="U868" s="41"/>
      <c r="V868" s="41"/>
      <c r="W868" s="41"/>
      <c r="X868" s="515"/>
      <c r="Y868" s="515"/>
      <c r="Z868" s="515"/>
      <c r="AB868" s="514"/>
      <c r="AC868" s="461"/>
      <c r="AD868" s="461"/>
      <c r="AE868" s="466"/>
      <c r="AF868" s="466"/>
      <c r="AG868" s="466"/>
      <c r="AH868" s="466"/>
      <c r="AI868" s="292"/>
    </row>
    <row r="869" spans="1:35" s="2" customFormat="1">
      <c r="A869" s="507"/>
      <c r="D869" s="508"/>
      <c r="E869" s="509"/>
      <c r="F869" s="510"/>
      <c r="G869" s="511"/>
      <c r="H869" s="512"/>
      <c r="I869" s="513"/>
      <c r="L869" s="514"/>
      <c r="M869" s="515"/>
      <c r="N869" s="515"/>
      <c r="P869" s="514"/>
      <c r="Q869" s="515"/>
      <c r="R869" s="515"/>
      <c r="T869" s="514"/>
      <c r="U869" s="41"/>
      <c r="V869" s="41"/>
      <c r="W869" s="41"/>
      <c r="X869" s="515"/>
      <c r="Y869" s="515"/>
      <c r="Z869" s="515"/>
      <c r="AB869" s="514"/>
      <c r="AC869" s="461"/>
      <c r="AD869" s="461"/>
      <c r="AE869" s="466"/>
      <c r="AF869" s="466"/>
      <c r="AG869" s="466"/>
      <c r="AH869" s="466"/>
      <c r="AI869" s="292"/>
    </row>
    <row r="870" spans="1:35" s="2" customFormat="1">
      <c r="A870" s="507"/>
      <c r="D870" s="508"/>
      <c r="E870" s="509"/>
      <c r="F870" s="510"/>
      <c r="G870" s="511"/>
      <c r="H870" s="512"/>
      <c r="I870" s="513"/>
      <c r="L870" s="514"/>
      <c r="M870" s="515"/>
      <c r="N870" s="515"/>
      <c r="P870" s="514"/>
      <c r="Q870" s="515"/>
      <c r="R870" s="515"/>
      <c r="T870" s="514"/>
      <c r="U870" s="41"/>
      <c r="V870" s="41"/>
      <c r="W870" s="41"/>
      <c r="X870" s="515"/>
      <c r="Y870" s="515"/>
      <c r="Z870" s="515"/>
      <c r="AB870" s="514"/>
      <c r="AC870" s="461"/>
      <c r="AD870" s="461"/>
      <c r="AE870" s="466"/>
      <c r="AF870" s="466"/>
      <c r="AG870" s="466"/>
      <c r="AH870" s="466"/>
      <c r="AI870" s="292"/>
    </row>
    <row r="871" spans="1:35" s="2" customFormat="1">
      <c r="A871" s="507"/>
      <c r="D871" s="508"/>
      <c r="E871" s="509"/>
      <c r="F871" s="510"/>
      <c r="G871" s="511"/>
      <c r="H871" s="512"/>
      <c r="I871" s="513"/>
      <c r="L871" s="514"/>
      <c r="M871" s="515"/>
      <c r="N871" s="515"/>
      <c r="P871" s="514"/>
      <c r="Q871" s="515"/>
      <c r="R871" s="515"/>
      <c r="T871" s="514"/>
      <c r="U871" s="41"/>
      <c r="V871" s="41"/>
      <c r="W871" s="41"/>
      <c r="X871" s="515"/>
      <c r="Y871" s="515"/>
      <c r="Z871" s="515"/>
      <c r="AB871" s="514"/>
      <c r="AC871" s="461"/>
      <c r="AD871" s="461"/>
      <c r="AE871" s="466"/>
      <c r="AF871" s="466"/>
      <c r="AG871" s="466"/>
      <c r="AH871" s="466"/>
      <c r="AI871" s="292"/>
    </row>
    <row r="872" spans="1:35" s="2" customFormat="1">
      <c r="A872" s="507"/>
      <c r="D872" s="508"/>
      <c r="E872" s="509"/>
      <c r="F872" s="510"/>
      <c r="G872" s="511"/>
      <c r="H872" s="512"/>
      <c r="I872" s="513"/>
      <c r="L872" s="514"/>
      <c r="M872" s="515"/>
      <c r="N872" s="515"/>
      <c r="P872" s="514"/>
      <c r="Q872" s="515"/>
      <c r="R872" s="515"/>
      <c r="T872" s="514"/>
      <c r="U872" s="41"/>
      <c r="V872" s="41"/>
      <c r="W872" s="41"/>
      <c r="X872" s="515"/>
      <c r="Y872" s="515"/>
      <c r="Z872" s="515"/>
      <c r="AB872" s="514"/>
      <c r="AC872" s="461"/>
      <c r="AD872" s="461"/>
      <c r="AE872" s="466"/>
      <c r="AF872" s="466"/>
      <c r="AG872" s="466"/>
      <c r="AH872" s="466"/>
      <c r="AI872" s="292"/>
    </row>
    <row r="873" spans="1:35" s="2" customFormat="1">
      <c r="A873" s="507"/>
      <c r="D873" s="508"/>
      <c r="E873" s="509"/>
      <c r="F873" s="510"/>
      <c r="G873" s="511"/>
      <c r="H873" s="512"/>
      <c r="I873" s="513"/>
      <c r="L873" s="514"/>
      <c r="M873" s="515"/>
      <c r="N873" s="515"/>
      <c r="P873" s="514"/>
      <c r="Q873" s="515"/>
      <c r="R873" s="515"/>
      <c r="T873" s="514"/>
      <c r="U873" s="41"/>
      <c r="V873" s="41"/>
      <c r="W873" s="41"/>
      <c r="X873" s="515"/>
      <c r="Y873" s="515"/>
      <c r="Z873" s="515"/>
      <c r="AB873" s="514"/>
      <c r="AC873" s="461"/>
      <c r="AD873" s="461"/>
      <c r="AE873" s="466"/>
      <c r="AF873" s="466"/>
      <c r="AG873" s="466"/>
      <c r="AH873" s="466"/>
      <c r="AI873" s="292"/>
    </row>
    <row r="874" spans="1:35" s="2" customFormat="1">
      <c r="A874" s="507"/>
      <c r="D874" s="508"/>
      <c r="E874" s="509"/>
      <c r="F874" s="510"/>
      <c r="G874" s="511"/>
      <c r="H874" s="512"/>
      <c r="I874" s="513"/>
      <c r="L874" s="514"/>
      <c r="M874" s="515"/>
      <c r="N874" s="515"/>
      <c r="P874" s="514"/>
      <c r="Q874" s="515"/>
      <c r="R874" s="515"/>
      <c r="T874" s="514"/>
      <c r="U874" s="41"/>
      <c r="V874" s="41"/>
      <c r="W874" s="41"/>
      <c r="X874" s="515"/>
      <c r="Y874" s="515"/>
      <c r="Z874" s="515"/>
      <c r="AB874" s="514"/>
      <c r="AC874" s="461"/>
      <c r="AD874" s="461"/>
      <c r="AE874" s="466"/>
      <c r="AF874" s="466"/>
      <c r="AG874" s="466"/>
      <c r="AH874" s="466"/>
      <c r="AI874" s="292"/>
    </row>
    <row r="875" spans="1:35" s="2" customFormat="1">
      <c r="A875" s="507"/>
      <c r="D875" s="508"/>
      <c r="E875" s="509"/>
      <c r="F875" s="510"/>
      <c r="G875" s="511"/>
      <c r="H875" s="512"/>
      <c r="I875" s="513"/>
      <c r="L875" s="514"/>
      <c r="M875" s="515"/>
      <c r="N875" s="515"/>
      <c r="P875" s="514"/>
      <c r="Q875" s="515"/>
      <c r="R875" s="515"/>
      <c r="T875" s="514"/>
      <c r="U875" s="41"/>
      <c r="V875" s="41"/>
      <c r="W875" s="41"/>
      <c r="X875" s="515"/>
      <c r="Y875" s="515"/>
      <c r="Z875" s="515"/>
      <c r="AB875" s="514"/>
      <c r="AC875" s="461"/>
      <c r="AD875" s="461"/>
      <c r="AE875" s="466"/>
      <c r="AF875" s="466"/>
      <c r="AG875" s="466"/>
      <c r="AH875" s="466"/>
      <c r="AI875" s="292"/>
    </row>
    <row r="876" spans="1:35" s="2" customFormat="1">
      <c r="A876" s="507"/>
      <c r="D876" s="508"/>
      <c r="E876" s="509"/>
      <c r="F876" s="510"/>
      <c r="G876" s="511"/>
      <c r="H876" s="512"/>
      <c r="I876" s="513"/>
      <c r="L876" s="514"/>
      <c r="M876" s="515"/>
      <c r="N876" s="515"/>
      <c r="P876" s="514"/>
      <c r="Q876" s="515"/>
      <c r="R876" s="515"/>
      <c r="T876" s="514"/>
      <c r="U876" s="41"/>
      <c r="V876" s="41"/>
      <c r="W876" s="41"/>
      <c r="X876" s="515"/>
      <c r="Y876" s="515"/>
      <c r="Z876" s="515"/>
      <c r="AB876" s="514"/>
      <c r="AC876" s="461"/>
      <c r="AD876" s="461"/>
      <c r="AE876" s="466"/>
      <c r="AF876" s="466"/>
      <c r="AG876" s="466"/>
      <c r="AH876" s="466"/>
      <c r="AI876" s="292"/>
    </row>
    <row r="877" spans="1:35" s="2" customFormat="1">
      <c r="A877" s="507"/>
      <c r="D877" s="508"/>
      <c r="E877" s="509"/>
      <c r="F877" s="510"/>
      <c r="G877" s="511"/>
      <c r="H877" s="512"/>
      <c r="I877" s="513"/>
      <c r="L877" s="514"/>
      <c r="M877" s="515"/>
      <c r="N877" s="515"/>
      <c r="P877" s="514"/>
      <c r="Q877" s="515"/>
      <c r="R877" s="515"/>
      <c r="T877" s="514"/>
      <c r="U877" s="41"/>
      <c r="V877" s="41"/>
      <c r="W877" s="41"/>
      <c r="X877" s="515"/>
      <c r="Y877" s="515"/>
      <c r="Z877" s="515"/>
      <c r="AB877" s="514"/>
      <c r="AC877" s="461"/>
      <c r="AD877" s="461"/>
      <c r="AE877" s="466"/>
      <c r="AF877" s="466"/>
      <c r="AG877" s="466"/>
      <c r="AH877" s="466"/>
      <c r="AI877" s="292"/>
    </row>
    <row r="878" spans="1:35" s="2" customFormat="1">
      <c r="A878" s="507"/>
      <c r="D878" s="508"/>
      <c r="E878" s="509"/>
      <c r="F878" s="510"/>
      <c r="G878" s="511"/>
      <c r="H878" s="512"/>
      <c r="I878" s="513"/>
      <c r="L878" s="514"/>
      <c r="M878" s="515"/>
      <c r="N878" s="515"/>
      <c r="P878" s="514"/>
      <c r="Q878" s="515"/>
      <c r="R878" s="515"/>
      <c r="T878" s="514"/>
      <c r="U878" s="41"/>
      <c r="V878" s="41"/>
      <c r="W878" s="41"/>
      <c r="X878" s="515"/>
      <c r="Y878" s="515"/>
      <c r="Z878" s="515"/>
      <c r="AB878" s="514"/>
      <c r="AC878" s="461"/>
      <c r="AD878" s="461"/>
      <c r="AE878" s="466"/>
      <c r="AF878" s="466"/>
      <c r="AG878" s="466"/>
      <c r="AH878" s="466"/>
      <c r="AI878" s="292"/>
    </row>
    <row r="879" spans="1:35" s="2" customFormat="1">
      <c r="A879" s="507"/>
      <c r="D879" s="508"/>
      <c r="E879" s="509"/>
      <c r="F879" s="510"/>
      <c r="G879" s="511"/>
      <c r="H879" s="512"/>
      <c r="I879" s="513"/>
      <c r="L879" s="514"/>
      <c r="M879" s="515"/>
      <c r="N879" s="515"/>
      <c r="P879" s="514"/>
      <c r="Q879" s="515"/>
      <c r="R879" s="515"/>
      <c r="T879" s="514"/>
      <c r="U879" s="41"/>
      <c r="V879" s="41"/>
      <c r="W879" s="41"/>
      <c r="X879" s="515"/>
      <c r="Y879" s="515"/>
      <c r="Z879" s="515"/>
      <c r="AB879" s="514"/>
      <c r="AC879" s="461"/>
      <c r="AD879" s="461"/>
      <c r="AE879" s="466"/>
      <c r="AF879" s="466"/>
      <c r="AG879" s="466"/>
      <c r="AH879" s="466"/>
      <c r="AI879" s="292"/>
    </row>
    <row r="880" spans="1:35" s="2" customFormat="1">
      <c r="A880" s="507"/>
      <c r="D880" s="508"/>
      <c r="E880" s="509"/>
      <c r="F880" s="510"/>
      <c r="G880" s="511"/>
      <c r="H880" s="512"/>
      <c r="I880" s="513"/>
      <c r="L880" s="514"/>
      <c r="M880" s="515"/>
      <c r="N880" s="515"/>
      <c r="P880" s="514"/>
      <c r="Q880" s="515"/>
      <c r="R880" s="515"/>
      <c r="T880" s="514"/>
      <c r="U880" s="41"/>
      <c r="V880" s="41"/>
      <c r="W880" s="41"/>
      <c r="X880" s="515"/>
      <c r="Y880" s="515"/>
      <c r="Z880" s="515"/>
      <c r="AB880" s="514"/>
      <c r="AC880" s="461"/>
      <c r="AD880" s="461"/>
      <c r="AE880" s="466"/>
      <c r="AF880" s="466"/>
      <c r="AG880" s="466"/>
      <c r="AH880" s="466"/>
      <c r="AI880" s="292"/>
    </row>
    <row r="881" spans="1:35" s="2" customFormat="1">
      <c r="A881" s="507"/>
      <c r="D881" s="508"/>
      <c r="E881" s="509"/>
      <c r="F881" s="510"/>
      <c r="G881" s="511"/>
      <c r="H881" s="512"/>
      <c r="I881" s="513"/>
      <c r="L881" s="514"/>
      <c r="M881" s="515"/>
      <c r="N881" s="515"/>
      <c r="P881" s="514"/>
      <c r="Q881" s="515"/>
      <c r="R881" s="515"/>
      <c r="T881" s="514"/>
      <c r="U881" s="41"/>
      <c r="V881" s="41"/>
      <c r="W881" s="41"/>
      <c r="X881" s="515"/>
      <c r="Y881" s="515"/>
      <c r="Z881" s="515"/>
      <c r="AB881" s="514"/>
      <c r="AC881" s="461"/>
      <c r="AD881" s="461"/>
      <c r="AE881" s="466"/>
      <c r="AF881" s="466"/>
      <c r="AG881" s="466"/>
      <c r="AH881" s="466"/>
      <c r="AI881" s="292"/>
    </row>
    <row r="882" spans="1:35" s="2" customFormat="1">
      <c r="A882" s="507"/>
      <c r="D882" s="508"/>
      <c r="E882" s="509"/>
      <c r="F882" s="510"/>
      <c r="G882" s="511"/>
      <c r="H882" s="512"/>
      <c r="I882" s="513"/>
      <c r="L882" s="514"/>
      <c r="M882" s="515"/>
      <c r="N882" s="515"/>
      <c r="P882" s="514"/>
      <c r="Q882" s="515"/>
      <c r="R882" s="515"/>
      <c r="T882" s="514"/>
      <c r="U882" s="41"/>
      <c r="V882" s="41"/>
      <c r="W882" s="41"/>
      <c r="X882" s="515"/>
      <c r="Y882" s="515"/>
      <c r="Z882" s="515"/>
      <c r="AB882" s="514"/>
      <c r="AC882" s="461"/>
      <c r="AD882" s="461"/>
      <c r="AE882" s="466"/>
      <c r="AF882" s="466"/>
      <c r="AG882" s="466"/>
      <c r="AH882" s="466"/>
      <c r="AI882" s="292"/>
    </row>
    <row r="883" spans="1:35" s="2" customFormat="1">
      <c r="A883" s="507"/>
      <c r="D883" s="508"/>
      <c r="E883" s="509"/>
      <c r="F883" s="510"/>
      <c r="G883" s="511"/>
      <c r="H883" s="512"/>
      <c r="I883" s="513"/>
      <c r="L883" s="514"/>
      <c r="M883" s="515"/>
      <c r="N883" s="515"/>
      <c r="P883" s="514"/>
      <c r="Q883" s="515"/>
      <c r="R883" s="515"/>
      <c r="T883" s="514"/>
      <c r="U883" s="41"/>
      <c r="V883" s="41"/>
      <c r="W883" s="41"/>
      <c r="X883" s="515"/>
      <c r="Y883" s="515"/>
      <c r="Z883" s="515"/>
      <c r="AB883" s="514"/>
      <c r="AC883" s="461"/>
      <c r="AD883" s="461"/>
      <c r="AE883" s="466"/>
      <c r="AF883" s="466"/>
      <c r="AG883" s="466"/>
      <c r="AH883" s="466"/>
      <c r="AI883" s="292"/>
    </row>
    <row r="884" spans="1:35" s="2" customFormat="1">
      <c r="A884" s="507"/>
      <c r="D884" s="508"/>
      <c r="E884" s="509"/>
      <c r="F884" s="510"/>
      <c r="G884" s="511"/>
      <c r="H884" s="512"/>
      <c r="I884" s="513"/>
      <c r="L884" s="514"/>
      <c r="M884" s="515"/>
      <c r="N884" s="515"/>
      <c r="P884" s="514"/>
      <c r="Q884" s="515"/>
      <c r="R884" s="515"/>
      <c r="T884" s="514"/>
      <c r="U884" s="41"/>
      <c r="V884" s="41"/>
      <c r="W884" s="41"/>
      <c r="X884" s="515"/>
      <c r="Y884" s="515"/>
      <c r="Z884" s="515"/>
      <c r="AB884" s="514"/>
      <c r="AC884" s="461"/>
      <c r="AD884" s="461"/>
      <c r="AE884" s="466"/>
      <c r="AF884" s="466"/>
      <c r="AG884" s="466"/>
      <c r="AH884" s="466"/>
      <c r="AI884" s="292"/>
    </row>
    <row r="885" spans="1:35" s="2" customFormat="1">
      <c r="A885" s="507"/>
      <c r="D885" s="508"/>
      <c r="E885" s="509"/>
      <c r="F885" s="510"/>
      <c r="G885" s="511"/>
      <c r="H885" s="512"/>
      <c r="I885" s="513"/>
      <c r="L885" s="514"/>
      <c r="M885" s="515"/>
      <c r="N885" s="515"/>
      <c r="P885" s="514"/>
      <c r="Q885" s="515"/>
      <c r="R885" s="515"/>
      <c r="T885" s="514"/>
      <c r="U885" s="41"/>
      <c r="V885" s="41"/>
      <c r="W885" s="41"/>
      <c r="X885" s="515"/>
      <c r="Y885" s="515"/>
      <c r="Z885" s="515"/>
      <c r="AB885" s="514"/>
      <c r="AC885" s="461"/>
      <c r="AD885" s="461"/>
      <c r="AE885" s="466"/>
      <c r="AF885" s="466"/>
      <c r="AG885" s="466"/>
      <c r="AH885" s="466"/>
      <c r="AI885" s="292"/>
    </row>
    <row r="886" spans="1:35" s="2" customFormat="1">
      <c r="A886" s="507"/>
      <c r="D886" s="508"/>
      <c r="E886" s="509"/>
      <c r="F886" s="510"/>
      <c r="G886" s="511"/>
      <c r="H886" s="512"/>
      <c r="I886" s="513"/>
      <c r="L886" s="514"/>
      <c r="M886" s="515"/>
      <c r="N886" s="515"/>
      <c r="P886" s="514"/>
      <c r="Q886" s="515"/>
      <c r="R886" s="515"/>
      <c r="T886" s="514"/>
      <c r="U886" s="41"/>
      <c r="V886" s="41"/>
      <c r="W886" s="41"/>
      <c r="X886" s="515"/>
      <c r="Y886" s="515"/>
      <c r="Z886" s="515"/>
      <c r="AB886" s="514"/>
      <c r="AC886" s="461"/>
      <c r="AD886" s="461"/>
      <c r="AE886" s="466"/>
      <c r="AF886" s="466"/>
      <c r="AG886" s="466"/>
      <c r="AH886" s="466"/>
      <c r="AI886" s="292"/>
    </row>
    <row r="887" spans="1:35" s="2" customFormat="1">
      <c r="A887" s="507"/>
      <c r="D887" s="508"/>
      <c r="E887" s="509"/>
      <c r="F887" s="510"/>
      <c r="G887" s="511"/>
      <c r="H887" s="512"/>
      <c r="I887" s="513"/>
      <c r="L887" s="514"/>
      <c r="M887" s="515"/>
      <c r="N887" s="515"/>
      <c r="P887" s="514"/>
      <c r="Q887" s="515"/>
      <c r="R887" s="515"/>
      <c r="T887" s="514"/>
      <c r="U887" s="41"/>
      <c r="V887" s="41"/>
      <c r="W887" s="41"/>
      <c r="X887" s="515"/>
      <c r="Y887" s="515"/>
      <c r="Z887" s="515"/>
      <c r="AB887" s="514"/>
      <c r="AC887" s="461"/>
      <c r="AD887" s="461"/>
      <c r="AE887" s="466"/>
      <c r="AF887" s="466"/>
      <c r="AG887" s="466"/>
      <c r="AH887" s="466"/>
      <c r="AI887" s="292"/>
    </row>
    <row r="888" spans="1:35" s="2" customFormat="1">
      <c r="A888" s="507"/>
      <c r="D888" s="508"/>
      <c r="E888" s="509"/>
      <c r="F888" s="510"/>
      <c r="G888" s="511"/>
      <c r="H888" s="512"/>
      <c r="I888" s="513"/>
      <c r="L888" s="514"/>
      <c r="M888" s="515"/>
      <c r="N888" s="515"/>
      <c r="P888" s="514"/>
      <c r="Q888" s="515"/>
      <c r="R888" s="515"/>
      <c r="T888" s="514"/>
      <c r="U888" s="41"/>
      <c r="V888" s="41"/>
      <c r="W888" s="41"/>
      <c r="X888" s="515"/>
      <c r="Y888" s="515"/>
      <c r="Z888" s="515"/>
      <c r="AB888" s="514"/>
      <c r="AC888" s="461"/>
      <c r="AD888" s="461"/>
      <c r="AE888" s="466"/>
      <c r="AF888" s="466"/>
      <c r="AG888" s="466"/>
      <c r="AH888" s="466"/>
      <c r="AI888" s="292"/>
    </row>
    <row r="889" spans="1:35" s="2" customFormat="1">
      <c r="A889" s="507"/>
      <c r="D889" s="508"/>
      <c r="E889" s="509"/>
      <c r="F889" s="510"/>
      <c r="G889" s="511"/>
      <c r="H889" s="512"/>
      <c r="I889" s="513"/>
      <c r="L889" s="514"/>
      <c r="M889" s="515"/>
      <c r="N889" s="515"/>
      <c r="P889" s="514"/>
      <c r="Q889" s="515"/>
      <c r="R889" s="515"/>
      <c r="T889" s="514"/>
      <c r="U889" s="41"/>
      <c r="V889" s="41"/>
      <c r="W889" s="41"/>
      <c r="X889" s="515"/>
      <c r="Y889" s="515"/>
      <c r="Z889" s="515"/>
      <c r="AB889" s="514"/>
      <c r="AC889" s="461"/>
      <c r="AD889" s="461"/>
      <c r="AE889" s="466"/>
      <c r="AF889" s="466"/>
      <c r="AG889" s="466"/>
      <c r="AH889" s="466"/>
      <c r="AI889" s="292"/>
    </row>
    <row r="890" spans="1:35" s="2" customFormat="1">
      <c r="A890" s="507"/>
      <c r="D890" s="508"/>
      <c r="E890" s="509"/>
      <c r="F890" s="510"/>
      <c r="G890" s="511"/>
      <c r="H890" s="512"/>
      <c r="I890" s="513"/>
      <c r="L890" s="514"/>
      <c r="M890" s="515"/>
      <c r="N890" s="515"/>
      <c r="P890" s="514"/>
      <c r="Q890" s="515"/>
      <c r="R890" s="515"/>
      <c r="T890" s="514"/>
      <c r="U890" s="41"/>
      <c r="V890" s="41"/>
      <c r="W890" s="41"/>
      <c r="X890" s="515"/>
      <c r="Y890" s="515"/>
      <c r="Z890" s="515"/>
      <c r="AB890" s="514"/>
      <c r="AC890" s="461"/>
      <c r="AD890" s="461"/>
      <c r="AE890" s="466"/>
      <c r="AF890" s="466"/>
      <c r="AG890" s="466"/>
      <c r="AH890" s="466"/>
      <c r="AI890" s="292"/>
    </row>
    <row r="891" spans="1:35" s="2" customFormat="1">
      <c r="A891" s="507"/>
      <c r="D891" s="508"/>
      <c r="E891" s="509"/>
      <c r="F891" s="510"/>
      <c r="G891" s="511"/>
      <c r="H891" s="512"/>
      <c r="I891" s="513"/>
      <c r="L891" s="514"/>
      <c r="M891" s="515"/>
      <c r="N891" s="515"/>
      <c r="P891" s="514"/>
      <c r="Q891" s="515"/>
      <c r="R891" s="515"/>
      <c r="T891" s="514"/>
      <c r="U891" s="41"/>
      <c r="V891" s="41"/>
      <c r="W891" s="41"/>
      <c r="X891" s="515"/>
      <c r="Y891" s="515"/>
      <c r="Z891" s="515"/>
      <c r="AB891" s="514"/>
      <c r="AC891" s="461"/>
      <c r="AD891" s="461"/>
      <c r="AE891" s="466"/>
      <c r="AF891" s="466"/>
      <c r="AG891" s="466"/>
      <c r="AH891" s="466"/>
      <c r="AI891" s="292"/>
    </row>
    <row r="892" spans="1:35" s="2" customFormat="1">
      <c r="A892" s="507"/>
      <c r="D892" s="508"/>
      <c r="E892" s="509"/>
      <c r="F892" s="510"/>
      <c r="G892" s="511"/>
      <c r="H892" s="512"/>
      <c r="I892" s="513"/>
      <c r="L892" s="514"/>
      <c r="M892" s="515"/>
      <c r="N892" s="515"/>
      <c r="P892" s="514"/>
      <c r="Q892" s="515"/>
      <c r="R892" s="515"/>
      <c r="T892" s="514"/>
      <c r="U892" s="41"/>
      <c r="V892" s="41"/>
      <c r="W892" s="41"/>
      <c r="X892" s="515"/>
      <c r="Y892" s="515"/>
      <c r="Z892" s="515"/>
      <c r="AB892" s="514"/>
      <c r="AC892" s="461"/>
      <c r="AD892" s="461"/>
      <c r="AE892" s="466"/>
      <c r="AF892" s="466"/>
      <c r="AG892" s="466"/>
      <c r="AH892" s="466"/>
      <c r="AI892" s="292"/>
    </row>
    <row r="893" spans="1:35" s="2" customFormat="1">
      <c r="A893" s="507"/>
      <c r="D893" s="508"/>
      <c r="E893" s="509"/>
      <c r="F893" s="510"/>
      <c r="G893" s="511"/>
      <c r="H893" s="512"/>
      <c r="I893" s="513"/>
      <c r="L893" s="514"/>
      <c r="M893" s="515"/>
      <c r="N893" s="515"/>
      <c r="P893" s="514"/>
      <c r="Q893" s="515"/>
      <c r="R893" s="515"/>
      <c r="T893" s="514"/>
      <c r="U893" s="41"/>
      <c r="V893" s="41"/>
      <c r="W893" s="41"/>
      <c r="X893" s="515"/>
      <c r="Y893" s="515"/>
      <c r="Z893" s="515"/>
      <c r="AB893" s="514"/>
      <c r="AC893" s="461"/>
      <c r="AD893" s="461"/>
      <c r="AE893" s="466"/>
      <c r="AF893" s="466"/>
      <c r="AG893" s="466"/>
      <c r="AH893" s="466"/>
      <c r="AI893" s="292"/>
    </row>
    <row r="894" spans="1:35" s="2" customFormat="1">
      <c r="A894" s="507"/>
      <c r="D894" s="508"/>
      <c r="E894" s="509"/>
      <c r="F894" s="510"/>
      <c r="G894" s="511"/>
      <c r="H894" s="512"/>
      <c r="I894" s="513"/>
      <c r="L894" s="514"/>
      <c r="M894" s="515"/>
      <c r="N894" s="515"/>
      <c r="P894" s="514"/>
      <c r="Q894" s="515"/>
      <c r="R894" s="515"/>
      <c r="T894" s="514"/>
      <c r="U894" s="41"/>
      <c r="V894" s="41"/>
      <c r="W894" s="41"/>
      <c r="X894" s="515"/>
      <c r="Y894" s="515"/>
      <c r="Z894" s="515"/>
      <c r="AB894" s="514"/>
      <c r="AC894" s="461"/>
      <c r="AD894" s="461"/>
      <c r="AE894" s="466"/>
      <c r="AF894" s="466"/>
      <c r="AG894" s="466"/>
      <c r="AH894" s="466"/>
      <c r="AI894" s="292"/>
    </row>
    <row r="895" spans="1:35" s="2" customFormat="1">
      <c r="A895" s="507"/>
      <c r="D895" s="508"/>
      <c r="E895" s="509"/>
      <c r="F895" s="510"/>
      <c r="G895" s="511"/>
      <c r="H895" s="512"/>
      <c r="I895" s="513"/>
      <c r="L895" s="514"/>
      <c r="M895" s="515"/>
      <c r="N895" s="515"/>
      <c r="P895" s="514"/>
      <c r="Q895" s="515"/>
      <c r="R895" s="515"/>
      <c r="T895" s="514"/>
      <c r="U895" s="41"/>
      <c r="V895" s="41"/>
      <c r="W895" s="41"/>
      <c r="X895" s="515"/>
      <c r="Y895" s="515"/>
      <c r="Z895" s="515"/>
      <c r="AB895" s="514"/>
      <c r="AC895" s="461"/>
      <c r="AD895" s="461"/>
      <c r="AE895" s="466"/>
      <c r="AF895" s="466"/>
      <c r="AG895" s="466"/>
      <c r="AH895" s="466"/>
      <c r="AI895" s="292"/>
    </row>
    <row r="896" spans="1:35" s="2" customFormat="1">
      <c r="A896" s="507"/>
      <c r="D896" s="508"/>
      <c r="E896" s="509"/>
      <c r="F896" s="510"/>
      <c r="G896" s="511"/>
      <c r="H896" s="512"/>
      <c r="I896" s="513"/>
      <c r="L896" s="514"/>
      <c r="M896" s="515"/>
      <c r="N896" s="515"/>
      <c r="P896" s="514"/>
      <c r="Q896" s="515"/>
      <c r="R896" s="515"/>
      <c r="T896" s="514"/>
      <c r="U896" s="41"/>
      <c r="V896" s="41"/>
      <c r="W896" s="41"/>
      <c r="X896" s="515"/>
      <c r="Y896" s="515"/>
      <c r="Z896" s="515"/>
      <c r="AB896" s="514"/>
      <c r="AC896" s="461"/>
      <c r="AD896" s="461"/>
      <c r="AE896" s="466"/>
      <c r="AF896" s="466"/>
      <c r="AG896" s="466"/>
      <c r="AH896" s="466"/>
      <c r="AI896" s="292"/>
    </row>
    <row r="897" spans="1:35" s="2" customFormat="1">
      <c r="A897" s="507"/>
      <c r="D897" s="508"/>
      <c r="E897" s="509"/>
      <c r="F897" s="510"/>
      <c r="G897" s="511"/>
      <c r="H897" s="512"/>
      <c r="I897" s="513"/>
      <c r="L897" s="514"/>
      <c r="M897" s="515"/>
      <c r="N897" s="515"/>
      <c r="P897" s="514"/>
      <c r="Q897" s="515"/>
      <c r="R897" s="515"/>
      <c r="T897" s="514"/>
      <c r="U897" s="41"/>
      <c r="V897" s="41"/>
      <c r="W897" s="41"/>
      <c r="X897" s="515"/>
      <c r="Y897" s="515"/>
      <c r="Z897" s="515"/>
      <c r="AB897" s="514"/>
      <c r="AC897" s="461"/>
      <c r="AD897" s="461"/>
      <c r="AE897" s="466"/>
      <c r="AF897" s="466"/>
      <c r="AG897" s="466"/>
      <c r="AH897" s="466"/>
      <c r="AI897" s="292"/>
    </row>
    <row r="898" spans="1:35" s="2" customFormat="1">
      <c r="A898" s="507"/>
      <c r="D898" s="508"/>
      <c r="E898" s="509"/>
      <c r="F898" s="510"/>
      <c r="G898" s="511"/>
      <c r="H898" s="512"/>
      <c r="I898" s="513"/>
      <c r="L898" s="514"/>
      <c r="M898" s="515"/>
      <c r="N898" s="515"/>
      <c r="P898" s="514"/>
      <c r="Q898" s="515"/>
      <c r="R898" s="515"/>
      <c r="T898" s="514"/>
      <c r="U898" s="41"/>
      <c r="V898" s="41"/>
      <c r="W898" s="41"/>
      <c r="X898" s="515"/>
      <c r="Y898" s="515"/>
      <c r="Z898" s="515"/>
      <c r="AB898" s="514"/>
      <c r="AC898" s="461"/>
      <c r="AD898" s="461"/>
      <c r="AE898" s="466"/>
      <c r="AF898" s="466"/>
      <c r="AG898" s="466"/>
      <c r="AH898" s="466"/>
      <c r="AI898" s="292"/>
    </row>
    <row r="899" spans="1:35" s="2" customFormat="1">
      <c r="A899" s="507"/>
      <c r="D899" s="508"/>
      <c r="E899" s="509"/>
      <c r="F899" s="510"/>
      <c r="G899" s="511"/>
      <c r="H899" s="512"/>
      <c r="I899" s="513"/>
      <c r="L899" s="514"/>
      <c r="M899" s="515"/>
      <c r="N899" s="515"/>
      <c r="P899" s="514"/>
      <c r="Q899" s="515"/>
      <c r="R899" s="515"/>
      <c r="T899" s="514"/>
      <c r="U899" s="41"/>
      <c r="V899" s="41"/>
      <c r="W899" s="41"/>
      <c r="X899" s="515"/>
      <c r="Y899" s="515"/>
      <c r="Z899" s="515"/>
      <c r="AB899" s="514"/>
      <c r="AC899" s="461"/>
      <c r="AD899" s="461"/>
      <c r="AE899" s="466"/>
      <c r="AF899" s="466"/>
      <c r="AG899" s="466"/>
      <c r="AH899" s="466"/>
      <c r="AI899" s="292"/>
    </row>
    <row r="900" spans="1:35" s="2" customFormat="1">
      <c r="A900" s="507"/>
      <c r="D900" s="508"/>
      <c r="E900" s="509"/>
      <c r="F900" s="510"/>
      <c r="G900" s="511"/>
      <c r="H900" s="512"/>
      <c r="I900" s="513"/>
      <c r="L900" s="514"/>
      <c r="M900" s="515"/>
      <c r="N900" s="515"/>
      <c r="P900" s="514"/>
      <c r="Q900" s="515"/>
      <c r="R900" s="515"/>
      <c r="T900" s="514"/>
      <c r="U900" s="41"/>
      <c r="V900" s="41"/>
      <c r="W900" s="41"/>
      <c r="X900" s="515"/>
      <c r="Y900" s="515"/>
      <c r="Z900" s="515"/>
      <c r="AB900" s="514"/>
      <c r="AC900" s="461"/>
      <c r="AD900" s="461"/>
      <c r="AE900" s="466"/>
      <c r="AF900" s="466"/>
      <c r="AG900" s="466"/>
      <c r="AH900" s="466"/>
      <c r="AI900" s="292"/>
    </row>
    <row r="901" spans="1:35" s="2" customFormat="1">
      <c r="A901" s="507"/>
      <c r="D901" s="508"/>
      <c r="E901" s="509"/>
      <c r="F901" s="510"/>
      <c r="G901" s="511"/>
      <c r="H901" s="512"/>
      <c r="I901" s="513"/>
      <c r="L901" s="514"/>
      <c r="M901" s="515"/>
      <c r="N901" s="515"/>
      <c r="P901" s="514"/>
      <c r="Q901" s="515"/>
      <c r="R901" s="515"/>
      <c r="T901" s="514"/>
      <c r="U901" s="41"/>
      <c r="V901" s="41"/>
      <c r="W901" s="41"/>
      <c r="X901" s="515"/>
      <c r="Y901" s="515"/>
      <c r="Z901" s="515"/>
      <c r="AB901" s="514"/>
      <c r="AC901" s="461"/>
      <c r="AD901" s="461"/>
      <c r="AE901" s="466"/>
      <c r="AF901" s="466"/>
      <c r="AG901" s="466"/>
      <c r="AH901" s="466"/>
      <c r="AI901" s="292"/>
    </row>
    <row r="902" spans="1:35" s="2" customFormat="1">
      <c r="A902" s="507"/>
      <c r="D902" s="508"/>
      <c r="E902" s="509"/>
      <c r="F902" s="510"/>
      <c r="G902" s="511"/>
      <c r="H902" s="512"/>
      <c r="I902" s="513"/>
      <c r="L902" s="514"/>
      <c r="M902" s="515"/>
      <c r="N902" s="515"/>
      <c r="P902" s="514"/>
      <c r="Q902" s="515"/>
      <c r="R902" s="515"/>
      <c r="T902" s="514"/>
      <c r="U902" s="41"/>
      <c r="V902" s="41"/>
      <c r="W902" s="41"/>
      <c r="X902" s="515"/>
      <c r="Y902" s="515"/>
      <c r="Z902" s="515"/>
      <c r="AB902" s="514"/>
      <c r="AC902" s="461"/>
      <c r="AD902" s="461"/>
      <c r="AE902" s="466"/>
      <c r="AF902" s="466"/>
      <c r="AG902" s="466"/>
      <c r="AH902" s="466"/>
      <c r="AI902" s="292"/>
    </row>
    <row r="903" spans="1:35" s="2" customFormat="1">
      <c r="A903" s="507"/>
      <c r="D903" s="508"/>
      <c r="E903" s="509"/>
      <c r="F903" s="510"/>
      <c r="G903" s="511"/>
      <c r="H903" s="512"/>
      <c r="I903" s="513"/>
      <c r="L903" s="514"/>
      <c r="M903" s="515"/>
      <c r="N903" s="515"/>
      <c r="P903" s="514"/>
      <c r="Q903" s="515"/>
      <c r="R903" s="515"/>
      <c r="T903" s="514"/>
      <c r="U903" s="41"/>
      <c r="V903" s="41"/>
      <c r="W903" s="41"/>
      <c r="X903" s="515"/>
      <c r="Y903" s="515"/>
      <c r="Z903" s="515"/>
      <c r="AB903" s="514"/>
      <c r="AC903" s="461"/>
      <c r="AD903" s="461"/>
      <c r="AE903" s="466"/>
      <c r="AF903" s="466"/>
      <c r="AG903" s="466"/>
      <c r="AH903" s="466"/>
      <c r="AI903" s="292"/>
    </row>
    <row r="904" spans="1:35" s="2" customFormat="1">
      <c r="A904" s="507"/>
      <c r="D904" s="508"/>
      <c r="E904" s="509"/>
      <c r="F904" s="510"/>
      <c r="G904" s="511"/>
      <c r="H904" s="512"/>
      <c r="I904" s="513"/>
      <c r="L904" s="514"/>
      <c r="M904" s="515"/>
      <c r="N904" s="515"/>
      <c r="P904" s="514"/>
      <c r="Q904" s="515"/>
      <c r="R904" s="515"/>
      <c r="T904" s="514"/>
      <c r="U904" s="41"/>
      <c r="V904" s="41"/>
      <c r="W904" s="41"/>
      <c r="X904" s="515"/>
      <c r="Y904" s="515"/>
      <c r="Z904" s="515"/>
      <c r="AB904" s="514"/>
      <c r="AC904" s="461"/>
      <c r="AD904" s="461"/>
      <c r="AE904" s="466"/>
      <c r="AF904" s="466"/>
      <c r="AG904" s="466"/>
      <c r="AH904" s="466"/>
      <c r="AI904" s="292"/>
    </row>
    <row r="905" spans="1:35" s="2" customFormat="1">
      <c r="A905" s="507"/>
      <c r="D905" s="508"/>
      <c r="E905" s="509"/>
      <c r="F905" s="510"/>
      <c r="G905" s="511"/>
      <c r="H905" s="512"/>
      <c r="I905" s="513"/>
      <c r="L905" s="514"/>
      <c r="M905" s="515"/>
      <c r="N905" s="515"/>
      <c r="P905" s="514"/>
      <c r="Q905" s="515"/>
      <c r="R905" s="515"/>
      <c r="T905" s="514"/>
      <c r="U905" s="41"/>
      <c r="V905" s="41"/>
      <c r="W905" s="41"/>
      <c r="X905" s="515"/>
      <c r="Y905" s="515"/>
      <c r="Z905" s="515"/>
      <c r="AB905" s="514"/>
      <c r="AC905" s="461"/>
      <c r="AD905" s="461"/>
      <c r="AE905" s="466"/>
      <c r="AF905" s="466"/>
      <c r="AG905" s="466"/>
      <c r="AH905" s="466"/>
      <c r="AI905" s="292"/>
    </row>
    <row r="906" spans="1:35" s="2" customFormat="1">
      <c r="A906" s="507"/>
      <c r="D906" s="508"/>
      <c r="E906" s="509"/>
      <c r="F906" s="510"/>
      <c r="G906" s="511"/>
      <c r="H906" s="512"/>
      <c r="I906" s="513"/>
      <c r="L906" s="514"/>
      <c r="M906" s="515"/>
      <c r="N906" s="515"/>
      <c r="P906" s="514"/>
      <c r="Q906" s="515"/>
      <c r="R906" s="515"/>
      <c r="T906" s="514"/>
      <c r="U906" s="41"/>
      <c r="V906" s="41"/>
      <c r="W906" s="41"/>
      <c r="X906" s="515"/>
      <c r="Y906" s="515"/>
      <c r="Z906" s="515"/>
      <c r="AB906" s="514"/>
      <c r="AC906" s="461"/>
      <c r="AD906" s="461"/>
      <c r="AE906" s="466"/>
      <c r="AF906" s="466"/>
      <c r="AG906" s="466"/>
      <c r="AH906" s="466"/>
      <c r="AI906" s="292"/>
    </row>
    <row r="907" spans="1:35" s="2" customFormat="1">
      <c r="A907" s="507"/>
      <c r="D907" s="508"/>
      <c r="E907" s="509"/>
      <c r="F907" s="510"/>
      <c r="G907" s="511"/>
      <c r="H907" s="512"/>
      <c r="I907" s="513"/>
      <c r="L907" s="514"/>
      <c r="M907" s="515"/>
      <c r="N907" s="515"/>
      <c r="P907" s="514"/>
      <c r="Q907" s="515"/>
      <c r="R907" s="515"/>
      <c r="T907" s="514"/>
      <c r="U907" s="41"/>
      <c r="V907" s="41"/>
      <c r="W907" s="41"/>
      <c r="X907" s="515"/>
      <c r="Y907" s="515"/>
      <c r="Z907" s="515"/>
      <c r="AB907" s="514"/>
      <c r="AC907" s="461"/>
      <c r="AD907" s="461"/>
      <c r="AE907" s="466"/>
      <c r="AF907" s="466"/>
      <c r="AG907" s="466"/>
      <c r="AH907" s="466"/>
      <c r="AI907" s="292"/>
    </row>
    <row r="908" spans="1:35" s="2" customFormat="1">
      <c r="A908" s="507"/>
      <c r="D908" s="508"/>
      <c r="E908" s="509"/>
      <c r="F908" s="510"/>
      <c r="G908" s="511"/>
      <c r="H908" s="512"/>
      <c r="I908" s="513"/>
      <c r="L908" s="514"/>
      <c r="M908" s="515"/>
      <c r="N908" s="515"/>
      <c r="P908" s="514"/>
      <c r="Q908" s="515"/>
      <c r="R908" s="515"/>
      <c r="T908" s="514"/>
      <c r="U908" s="41"/>
      <c r="V908" s="41"/>
      <c r="W908" s="41"/>
      <c r="X908" s="515"/>
      <c r="Y908" s="515"/>
      <c r="Z908" s="515"/>
      <c r="AB908" s="514"/>
      <c r="AC908" s="461"/>
      <c r="AD908" s="461"/>
      <c r="AE908" s="466"/>
      <c r="AF908" s="466"/>
      <c r="AG908" s="466"/>
      <c r="AH908" s="466"/>
      <c r="AI908" s="292"/>
    </row>
    <row r="909" spans="1:35" s="2" customFormat="1">
      <c r="A909" s="507"/>
      <c r="D909" s="508"/>
      <c r="E909" s="509"/>
      <c r="F909" s="510"/>
      <c r="G909" s="511"/>
      <c r="H909" s="512"/>
      <c r="I909" s="513"/>
      <c r="L909" s="514"/>
      <c r="M909" s="515"/>
      <c r="N909" s="515"/>
      <c r="P909" s="514"/>
      <c r="Q909" s="515"/>
      <c r="R909" s="515"/>
      <c r="T909" s="514"/>
      <c r="U909" s="41"/>
      <c r="V909" s="41"/>
      <c r="W909" s="41"/>
      <c r="X909" s="515"/>
      <c r="Y909" s="515"/>
      <c r="Z909" s="515"/>
      <c r="AB909" s="514"/>
      <c r="AC909" s="461"/>
      <c r="AD909" s="461"/>
      <c r="AE909" s="466"/>
      <c r="AF909" s="466"/>
      <c r="AG909" s="466"/>
      <c r="AH909" s="466"/>
      <c r="AI909" s="292"/>
    </row>
    <row r="910" spans="1:35" s="2" customFormat="1">
      <c r="A910" s="507"/>
      <c r="D910" s="508"/>
      <c r="E910" s="509"/>
      <c r="F910" s="510"/>
      <c r="G910" s="511"/>
      <c r="H910" s="512"/>
      <c r="I910" s="513"/>
      <c r="L910" s="514"/>
      <c r="M910" s="515"/>
      <c r="N910" s="515"/>
      <c r="P910" s="514"/>
      <c r="Q910" s="515"/>
      <c r="R910" s="515"/>
      <c r="T910" s="514"/>
      <c r="U910" s="41"/>
      <c r="V910" s="41"/>
      <c r="W910" s="41"/>
      <c r="X910" s="515"/>
      <c r="Y910" s="515"/>
      <c r="Z910" s="515"/>
      <c r="AB910" s="514"/>
      <c r="AC910" s="461"/>
      <c r="AD910" s="461"/>
      <c r="AE910" s="466"/>
      <c r="AF910" s="466"/>
      <c r="AG910" s="466"/>
      <c r="AH910" s="466"/>
      <c r="AI910" s="292"/>
    </row>
    <row r="911" spans="1:35" s="2" customFormat="1">
      <c r="A911" s="507"/>
      <c r="D911" s="508"/>
      <c r="E911" s="509"/>
      <c r="F911" s="510"/>
      <c r="G911" s="511"/>
      <c r="H911" s="512"/>
      <c r="I911" s="513"/>
      <c r="L911" s="514"/>
      <c r="M911" s="515"/>
      <c r="N911" s="515"/>
      <c r="P911" s="514"/>
      <c r="Q911" s="515"/>
      <c r="R911" s="515"/>
      <c r="T911" s="514"/>
      <c r="U911" s="41"/>
      <c r="V911" s="41"/>
      <c r="W911" s="41"/>
      <c r="X911" s="515"/>
      <c r="Y911" s="515"/>
      <c r="Z911" s="515"/>
      <c r="AB911" s="514"/>
      <c r="AC911" s="461"/>
      <c r="AD911" s="461"/>
      <c r="AE911" s="466"/>
      <c r="AF911" s="466"/>
      <c r="AG911" s="466"/>
      <c r="AH911" s="466"/>
      <c r="AI911" s="292"/>
    </row>
    <row r="912" spans="1:35" s="2" customFormat="1">
      <c r="A912" s="507"/>
      <c r="D912" s="508"/>
      <c r="E912" s="509"/>
      <c r="F912" s="510"/>
      <c r="G912" s="511"/>
      <c r="H912" s="512"/>
      <c r="I912" s="513"/>
      <c r="L912" s="514"/>
      <c r="M912" s="515"/>
      <c r="N912" s="515"/>
      <c r="P912" s="514"/>
      <c r="Q912" s="515"/>
      <c r="R912" s="515"/>
      <c r="T912" s="514"/>
      <c r="U912" s="41"/>
      <c r="V912" s="41"/>
      <c r="W912" s="41"/>
      <c r="X912" s="515"/>
      <c r="Y912" s="515"/>
      <c r="Z912" s="515"/>
      <c r="AB912" s="514"/>
      <c r="AC912" s="461"/>
      <c r="AD912" s="461"/>
      <c r="AE912" s="466"/>
      <c r="AF912" s="466"/>
      <c r="AG912" s="466"/>
      <c r="AH912" s="466"/>
      <c r="AI912" s="292"/>
    </row>
    <row r="913" spans="1:35" s="2" customFormat="1">
      <c r="A913" s="507"/>
      <c r="D913" s="508"/>
      <c r="E913" s="509"/>
      <c r="F913" s="510"/>
      <c r="G913" s="511"/>
      <c r="H913" s="512"/>
      <c r="I913" s="513"/>
      <c r="L913" s="514"/>
      <c r="M913" s="515"/>
      <c r="N913" s="515"/>
      <c r="P913" s="514"/>
      <c r="Q913" s="515"/>
      <c r="R913" s="515"/>
      <c r="T913" s="514"/>
      <c r="U913" s="41"/>
      <c r="V913" s="41"/>
      <c r="W913" s="41"/>
      <c r="X913" s="515"/>
      <c r="Y913" s="515"/>
      <c r="Z913" s="515"/>
      <c r="AB913" s="514"/>
      <c r="AC913" s="461"/>
      <c r="AD913" s="461"/>
      <c r="AE913" s="466"/>
      <c r="AF913" s="466"/>
      <c r="AG913" s="466"/>
      <c r="AH913" s="466"/>
      <c r="AI913" s="292"/>
    </row>
    <row r="914" spans="1:35" s="2" customFormat="1">
      <c r="A914" s="507"/>
      <c r="D914" s="508"/>
      <c r="E914" s="509"/>
      <c r="F914" s="510"/>
      <c r="G914" s="511"/>
      <c r="H914" s="512"/>
      <c r="I914" s="513"/>
      <c r="L914" s="514"/>
      <c r="M914" s="515"/>
      <c r="N914" s="515"/>
      <c r="P914" s="514"/>
      <c r="Q914" s="515"/>
      <c r="R914" s="515"/>
      <c r="T914" s="514"/>
      <c r="U914" s="41"/>
      <c r="V914" s="41"/>
      <c r="W914" s="41"/>
      <c r="X914" s="515"/>
      <c r="Y914" s="515"/>
      <c r="Z914" s="515"/>
      <c r="AB914" s="514"/>
      <c r="AC914" s="461"/>
      <c r="AD914" s="461"/>
      <c r="AE914" s="466"/>
      <c r="AF914" s="466"/>
      <c r="AG914" s="466"/>
      <c r="AH914" s="466"/>
      <c r="AI914" s="292"/>
    </row>
    <row r="915" spans="1:35" s="2" customFormat="1">
      <c r="A915" s="507"/>
      <c r="D915" s="508"/>
      <c r="E915" s="509"/>
      <c r="F915" s="510"/>
      <c r="G915" s="511"/>
      <c r="H915" s="512"/>
      <c r="I915" s="513"/>
      <c r="L915" s="514"/>
      <c r="M915" s="515"/>
      <c r="N915" s="515"/>
      <c r="P915" s="514"/>
      <c r="Q915" s="515"/>
      <c r="R915" s="515"/>
      <c r="T915" s="514"/>
      <c r="U915" s="41"/>
      <c r="V915" s="41"/>
      <c r="W915" s="41"/>
      <c r="X915" s="515"/>
      <c r="Y915" s="515"/>
      <c r="Z915" s="515"/>
      <c r="AB915" s="514"/>
      <c r="AC915" s="461"/>
      <c r="AD915" s="461"/>
      <c r="AE915" s="466"/>
      <c r="AF915" s="466"/>
      <c r="AG915" s="466"/>
      <c r="AH915" s="466"/>
      <c r="AI915" s="292"/>
    </row>
    <row r="916" spans="1:35" s="2" customFormat="1">
      <c r="A916" s="507"/>
      <c r="D916" s="508"/>
      <c r="E916" s="509"/>
      <c r="F916" s="510"/>
      <c r="G916" s="511"/>
      <c r="H916" s="512"/>
      <c r="I916" s="513"/>
      <c r="L916" s="514"/>
      <c r="M916" s="515"/>
      <c r="N916" s="515"/>
      <c r="P916" s="514"/>
      <c r="Q916" s="515"/>
      <c r="R916" s="515"/>
      <c r="T916" s="514"/>
      <c r="U916" s="41"/>
      <c r="V916" s="41"/>
      <c r="W916" s="41"/>
      <c r="X916" s="515"/>
      <c r="Y916" s="515"/>
      <c r="Z916" s="515"/>
      <c r="AB916" s="514"/>
      <c r="AC916" s="461"/>
      <c r="AD916" s="461"/>
      <c r="AE916" s="466"/>
      <c r="AF916" s="466"/>
      <c r="AG916" s="466"/>
      <c r="AH916" s="466"/>
      <c r="AI916" s="292"/>
    </row>
    <row r="917" spans="1:35" s="2" customFormat="1">
      <c r="A917" s="507"/>
      <c r="D917" s="508"/>
      <c r="E917" s="509"/>
      <c r="F917" s="510"/>
      <c r="G917" s="511"/>
      <c r="H917" s="512"/>
      <c r="I917" s="513"/>
      <c r="L917" s="514"/>
      <c r="M917" s="515"/>
      <c r="N917" s="515"/>
      <c r="P917" s="514"/>
      <c r="Q917" s="515"/>
      <c r="R917" s="515"/>
      <c r="T917" s="514"/>
      <c r="U917" s="41"/>
      <c r="V917" s="41"/>
      <c r="W917" s="41"/>
      <c r="X917" s="515"/>
      <c r="Y917" s="515"/>
      <c r="Z917" s="515"/>
      <c r="AB917" s="514"/>
      <c r="AC917" s="461"/>
      <c r="AD917" s="461"/>
      <c r="AE917" s="466"/>
      <c r="AF917" s="466"/>
      <c r="AG917" s="466"/>
      <c r="AH917" s="466"/>
      <c r="AI917" s="292"/>
    </row>
    <row r="918" spans="1:35" s="2" customFormat="1">
      <c r="A918" s="507"/>
      <c r="D918" s="508"/>
      <c r="E918" s="509"/>
      <c r="F918" s="510"/>
      <c r="G918" s="511"/>
      <c r="H918" s="512"/>
      <c r="I918" s="513"/>
      <c r="L918" s="514"/>
      <c r="M918" s="515"/>
      <c r="N918" s="515"/>
      <c r="P918" s="514"/>
      <c r="Q918" s="515"/>
      <c r="R918" s="515"/>
      <c r="T918" s="514"/>
      <c r="U918" s="41"/>
      <c r="V918" s="41"/>
      <c r="W918" s="41"/>
      <c r="X918" s="515"/>
      <c r="Y918" s="515"/>
      <c r="Z918" s="515"/>
      <c r="AB918" s="514"/>
      <c r="AC918" s="461"/>
      <c r="AD918" s="461"/>
      <c r="AE918" s="466"/>
      <c r="AF918" s="466"/>
      <c r="AG918" s="466"/>
      <c r="AH918" s="466"/>
      <c r="AI918" s="292"/>
    </row>
    <row r="919" spans="1:35" s="2" customFormat="1">
      <c r="A919" s="507"/>
      <c r="D919" s="508"/>
      <c r="E919" s="509"/>
      <c r="F919" s="510"/>
      <c r="G919" s="511"/>
      <c r="H919" s="512"/>
      <c r="I919" s="513"/>
      <c r="L919" s="514"/>
      <c r="M919" s="515"/>
      <c r="N919" s="515"/>
      <c r="P919" s="514"/>
      <c r="Q919" s="515"/>
      <c r="R919" s="515"/>
      <c r="T919" s="514"/>
      <c r="U919" s="41"/>
      <c r="V919" s="41"/>
      <c r="W919" s="41"/>
      <c r="X919" s="515"/>
      <c r="Y919" s="515"/>
      <c r="Z919" s="515"/>
      <c r="AB919" s="514"/>
      <c r="AC919" s="461"/>
      <c r="AD919" s="461"/>
      <c r="AE919" s="466"/>
      <c r="AF919" s="466"/>
      <c r="AG919" s="466"/>
      <c r="AH919" s="466"/>
      <c r="AI919" s="292"/>
    </row>
    <row r="920" spans="1:35" s="2" customFormat="1">
      <c r="A920" s="507"/>
      <c r="D920" s="508"/>
      <c r="E920" s="509"/>
      <c r="F920" s="510"/>
      <c r="G920" s="511"/>
      <c r="H920" s="512"/>
      <c r="I920" s="513"/>
      <c r="L920" s="514"/>
      <c r="M920" s="515"/>
      <c r="N920" s="515"/>
      <c r="P920" s="514"/>
      <c r="Q920" s="515"/>
      <c r="R920" s="515"/>
      <c r="T920" s="514"/>
      <c r="U920" s="41"/>
      <c r="V920" s="41"/>
      <c r="W920" s="41"/>
      <c r="X920" s="515"/>
      <c r="Y920" s="515"/>
      <c r="Z920" s="515"/>
      <c r="AB920" s="514"/>
      <c r="AC920" s="461"/>
      <c r="AD920" s="461"/>
      <c r="AE920" s="466"/>
      <c r="AF920" s="466"/>
      <c r="AG920" s="466"/>
      <c r="AH920" s="466"/>
      <c r="AI920" s="292"/>
    </row>
    <row r="921" spans="1:35" s="2" customFormat="1">
      <c r="A921" s="507"/>
      <c r="D921" s="508"/>
      <c r="E921" s="509"/>
      <c r="F921" s="510"/>
      <c r="G921" s="511"/>
      <c r="H921" s="512"/>
      <c r="I921" s="513"/>
      <c r="L921" s="514"/>
      <c r="M921" s="515"/>
      <c r="N921" s="515"/>
      <c r="P921" s="514"/>
      <c r="Q921" s="515"/>
      <c r="R921" s="515"/>
      <c r="T921" s="514"/>
      <c r="U921" s="41"/>
      <c r="V921" s="41"/>
      <c r="W921" s="41"/>
      <c r="X921" s="515"/>
      <c r="Y921" s="515"/>
      <c r="Z921" s="515"/>
      <c r="AB921" s="514"/>
      <c r="AC921" s="461"/>
      <c r="AD921" s="461"/>
      <c r="AE921" s="466"/>
      <c r="AF921" s="466"/>
      <c r="AG921" s="466"/>
      <c r="AH921" s="466"/>
      <c r="AI921" s="292"/>
    </row>
    <row r="922" spans="1:35" s="2" customFormat="1">
      <c r="A922" s="507"/>
      <c r="D922" s="508"/>
      <c r="E922" s="509"/>
      <c r="F922" s="510"/>
      <c r="G922" s="511"/>
      <c r="H922" s="512"/>
      <c r="I922" s="513"/>
      <c r="L922" s="514"/>
      <c r="M922" s="515"/>
      <c r="N922" s="515"/>
      <c r="P922" s="514"/>
      <c r="Q922" s="515"/>
      <c r="R922" s="515"/>
      <c r="T922" s="514"/>
      <c r="U922" s="41"/>
      <c r="V922" s="41"/>
      <c r="W922" s="41"/>
      <c r="X922" s="515"/>
      <c r="Y922" s="515"/>
      <c r="Z922" s="515"/>
      <c r="AB922" s="514"/>
      <c r="AC922" s="461"/>
      <c r="AD922" s="461"/>
      <c r="AE922" s="466"/>
      <c r="AF922" s="466"/>
      <c r="AG922" s="466"/>
      <c r="AH922" s="466"/>
      <c r="AI922" s="292"/>
    </row>
    <row r="923" spans="1:35" s="2" customFormat="1">
      <c r="A923" s="507"/>
      <c r="D923" s="508"/>
      <c r="E923" s="509"/>
      <c r="F923" s="510"/>
      <c r="G923" s="511"/>
      <c r="H923" s="512"/>
      <c r="I923" s="513"/>
      <c r="L923" s="514"/>
      <c r="M923" s="515"/>
      <c r="N923" s="515"/>
      <c r="P923" s="514"/>
      <c r="Q923" s="515"/>
      <c r="R923" s="515"/>
      <c r="T923" s="514"/>
      <c r="U923" s="41"/>
      <c r="V923" s="41"/>
      <c r="W923" s="41"/>
      <c r="X923" s="515"/>
      <c r="Y923" s="515"/>
      <c r="Z923" s="515"/>
      <c r="AB923" s="514"/>
      <c r="AC923" s="461"/>
      <c r="AD923" s="461"/>
      <c r="AE923" s="466"/>
      <c r="AF923" s="466"/>
      <c r="AG923" s="466"/>
      <c r="AH923" s="466"/>
      <c r="AI923" s="292"/>
    </row>
    <row r="924" spans="1:35" s="2" customFormat="1">
      <c r="A924" s="507"/>
      <c r="D924" s="508"/>
      <c r="E924" s="509"/>
      <c r="F924" s="510"/>
      <c r="G924" s="511"/>
      <c r="H924" s="512"/>
      <c r="I924" s="513"/>
      <c r="L924" s="514"/>
      <c r="M924" s="515"/>
      <c r="N924" s="515"/>
      <c r="P924" s="514"/>
      <c r="Q924" s="515"/>
      <c r="R924" s="515"/>
      <c r="T924" s="514"/>
      <c r="U924" s="41"/>
      <c r="V924" s="41"/>
      <c r="W924" s="41"/>
      <c r="X924" s="515"/>
      <c r="Y924" s="515"/>
      <c r="Z924" s="515"/>
      <c r="AB924" s="514"/>
      <c r="AC924" s="461"/>
      <c r="AD924" s="461"/>
      <c r="AE924" s="466"/>
      <c r="AF924" s="466"/>
      <c r="AG924" s="466"/>
      <c r="AH924" s="466"/>
      <c r="AI924" s="292"/>
    </row>
    <row r="925" spans="1:35" s="2" customFormat="1">
      <c r="A925" s="507"/>
      <c r="D925" s="508"/>
      <c r="E925" s="509"/>
      <c r="F925" s="510"/>
      <c r="G925" s="511"/>
      <c r="H925" s="512"/>
      <c r="I925" s="513"/>
      <c r="L925" s="514"/>
      <c r="M925" s="515"/>
      <c r="N925" s="515"/>
      <c r="P925" s="514"/>
      <c r="Q925" s="515"/>
      <c r="R925" s="515"/>
      <c r="T925" s="514"/>
      <c r="U925" s="41"/>
      <c r="V925" s="41"/>
      <c r="W925" s="41"/>
      <c r="X925" s="515"/>
      <c r="Y925" s="515"/>
      <c r="Z925" s="515"/>
      <c r="AB925" s="514"/>
      <c r="AC925" s="461"/>
      <c r="AD925" s="461"/>
      <c r="AE925" s="466"/>
      <c r="AF925" s="466"/>
      <c r="AG925" s="466"/>
      <c r="AH925" s="466"/>
      <c r="AI925" s="292"/>
    </row>
    <row r="926" spans="1:35" s="2" customFormat="1">
      <c r="A926" s="507"/>
      <c r="D926" s="508"/>
      <c r="E926" s="509"/>
      <c r="F926" s="510"/>
      <c r="G926" s="511"/>
      <c r="H926" s="512"/>
      <c r="I926" s="513"/>
      <c r="L926" s="514"/>
      <c r="M926" s="515"/>
      <c r="N926" s="515"/>
      <c r="P926" s="514"/>
      <c r="Q926" s="515"/>
      <c r="R926" s="515"/>
      <c r="T926" s="514"/>
      <c r="U926" s="41"/>
      <c r="V926" s="41"/>
      <c r="W926" s="41"/>
      <c r="X926" s="515"/>
      <c r="Y926" s="515"/>
      <c r="Z926" s="515"/>
      <c r="AB926" s="514"/>
      <c r="AC926" s="461"/>
      <c r="AD926" s="461"/>
      <c r="AE926" s="466"/>
      <c r="AF926" s="466"/>
      <c r="AG926" s="466"/>
      <c r="AH926" s="466"/>
      <c r="AI926" s="292"/>
    </row>
    <row r="927" spans="1:35" s="2" customFormat="1">
      <c r="A927" s="507"/>
      <c r="D927" s="508"/>
      <c r="E927" s="509"/>
      <c r="F927" s="510"/>
      <c r="G927" s="511"/>
      <c r="H927" s="512"/>
      <c r="I927" s="513"/>
      <c r="L927" s="514"/>
      <c r="M927" s="515"/>
      <c r="N927" s="515"/>
      <c r="P927" s="514"/>
      <c r="Q927" s="515"/>
      <c r="R927" s="515"/>
      <c r="T927" s="514"/>
      <c r="U927" s="41"/>
      <c r="V927" s="41"/>
      <c r="W927" s="41"/>
      <c r="X927" s="515"/>
      <c r="Y927" s="515"/>
      <c r="Z927" s="515"/>
      <c r="AB927" s="514"/>
      <c r="AC927" s="461"/>
      <c r="AD927" s="461"/>
      <c r="AE927" s="466"/>
      <c r="AF927" s="466"/>
      <c r="AG927" s="466"/>
      <c r="AH927" s="466"/>
      <c r="AI927" s="292"/>
    </row>
    <row r="928" spans="1:35" s="2" customFormat="1">
      <c r="A928" s="507"/>
      <c r="D928" s="508"/>
      <c r="E928" s="509"/>
      <c r="F928" s="510"/>
      <c r="G928" s="511"/>
      <c r="H928" s="512"/>
      <c r="I928" s="513"/>
      <c r="L928" s="514"/>
      <c r="M928" s="515"/>
      <c r="N928" s="515"/>
      <c r="P928" s="514"/>
      <c r="Q928" s="515"/>
      <c r="R928" s="515"/>
      <c r="T928" s="514"/>
      <c r="U928" s="41"/>
      <c r="V928" s="41"/>
      <c r="W928" s="41"/>
      <c r="X928" s="515"/>
      <c r="Y928" s="515"/>
      <c r="Z928" s="515"/>
      <c r="AB928" s="514"/>
      <c r="AC928" s="461"/>
      <c r="AD928" s="461"/>
      <c r="AE928" s="466"/>
      <c r="AF928" s="466"/>
      <c r="AG928" s="466"/>
      <c r="AH928" s="466"/>
      <c r="AI928" s="292"/>
    </row>
    <row r="929" spans="1:35" s="2" customFormat="1">
      <c r="A929" s="507"/>
      <c r="D929" s="508"/>
      <c r="E929" s="509"/>
      <c r="F929" s="510"/>
      <c r="G929" s="511"/>
      <c r="H929" s="512"/>
      <c r="I929" s="513"/>
      <c r="L929" s="514"/>
      <c r="M929" s="515"/>
      <c r="N929" s="515"/>
      <c r="P929" s="514"/>
      <c r="Q929" s="515"/>
      <c r="R929" s="515"/>
      <c r="T929" s="514"/>
      <c r="U929" s="41"/>
      <c r="V929" s="41"/>
      <c r="W929" s="41"/>
      <c r="X929" s="515"/>
      <c r="Y929" s="515"/>
      <c r="Z929" s="515"/>
      <c r="AB929" s="514"/>
      <c r="AC929" s="461"/>
      <c r="AD929" s="461"/>
      <c r="AE929" s="466"/>
      <c r="AF929" s="466"/>
      <c r="AG929" s="466"/>
      <c r="AH929" s="466"/>
      <c r="AI929" s="292"/>
    </row>
    <row r="930" spans="1:35" s="2" customFormat="1">
      <c r="A930" s="507"/>
      <c r="D930" s="508"/>
      <c r="E930" s="509"/>
      <c r="F930" s="510"/>
      <c r="G930" s="511"/>
      <c r="H930" s="512"/>
      <c r="I930" s="513"/>
      <c r="L930" s="514"/>
      <c r="M930" s="515"/>
      <c r="N930" s="515"/>
      <c r="P930" s="514"/>
      <c r="Q930" s="515"/>
      <c r="R930" s="515"/>
      <c r="T930" s="514"/>
      <c r="U930" s="41"/>
      <c r="V930" s="41"/>
      <c r="W930" s="41"/>
      <c r="X930" s="515"/>
      <c r="Y930" s="515"/>
      <c r="Z930" s="515"/>
      <c r="AB930" s="514"/>
      <c r="AC930" s="461"/>
      <c r="AD930" s="461"/>
      <c r="AE930" s="466"/>
      <c r="AF930" s="466"/>
      <c r="AG930" s="466"/>
      <c r="AH930" s="466"/>
      <c r="AI930" s="292"/>
    </row>
    <row r="931" spans="1:35" s="2" customFormat="1">
      <c r="A931" s="507"/>
      <c r="D931" s="508"/>
      <c r="E931" s="509"/>
      <c r="F931" s="510"/>
      <c r="G931" s="511"/>
      <c r="H931" s="512"/>
      <c r="I931" s="513"/>
      <c r="L931" s="514"/>
      <c r="M931" s="515"/>
      <c r="N931" s="515"/>
      <c r="P931" s="514"/>
      <c r="Q931" s="515"/>
      <c r="R931" s="515"/>
      <c r="T931" s="514"/>
      <c r="U931" s="41"/>
      <c r="V931" s="41"/>
      <c r="W931" s="41"/>
      <c r="X931" s="515"/>
      <c r="Y931" s="515"/>
      <c r="Z931" s="515"/>
      <c r="AB931" s="514"/>
      <c r="AC931" s="461"/>
      <c r="AD931" s="461"/>
      <c r="AE931" s="466"/>
      <c r="AF931" s="466"/>
      <c r="AG931" s="466"/>
      <c r="AH931" s="466"/>
      <c r="AI931" s="292"/>
    </row>
    <row r="932" spans="1:35" s="2" customFormat="1">
      <c r="A932" s="507"/>
      <c r="D932" s="508"/>
      <c r="E932" s="509"/>
      <c r="F932" s="510"/>
      <c r="G932" s="511"/>
      <c r="H932" s="512"/>
      <c r="I932" s="513"/>
      <c r="L932" s="514"/>
      <c r="M932" s="515"/>
      <c r="N932" s="515"/>
      <c r="P932" s="514"/>
      <c r="Q932" s="515"/>
      <c r="R932" s="515"/>
      <c r="T932" s="514"/>
      <c r="U932" s="41"/>
      <c r="V932" s="41"/>
      <c r="W932" s="41"/>
      <c r="X932" s="515"/>
      <c r="Y932" s="515"/>
      <c r="Z932" s="515"/>
      <c r="AB932" s="514"/>
      <c r="AC932" s="461"/>
      <c r="AD932" s="461"/>
      <c r="AE932" s="466"/>
      <c r="AF932" s="466"/>
      <c r="AG932" s="466"/>
      <c r="AH932" s="466"/>
      <c r="AI932" s="292"/>
    </row>
    <row r="933" spans="1:35" s="2" customFormat="1">
      <c r="A933" s="507"/>
      <c r="D933" s="508"/>
      <c r="E933" s="509"/>
      <c r="F933" s="510"/>
      <c r="G933" s="511"/>
      <c r="H933" s="512"/>
      <c r="I933" s="513"/>
      <c r="L933" s="514"/>
      <c r="M933" s="515"/>
      <c r="N933" s="515"/>
      <c r="P933" s="514"/>
      <c r="Q933" s="515"/>
      <c r="R933" s="515"/>
      <c r="T933" s="514"/>
      <c r="U933" s="41"/>
      <c r="V933" s="41"/>
      <c r="W933" s="41"/>
      <c r="X933" s="515"/>
      <c r="Y933" s="515"/>
      <c r="Z933" s="515"/>
      <c r="AB933" s="514"/>
      <c r="AC933" s="461"/>
      <c r="AD933" s="461"/>
      <c r="AE933" s="466"/>
      <c r="AF933" s="466"/>
      <c r="AG933" s="466"/>
      <c r="AH933" s="466"/>
      <c r="AI933" s="292"/>
    </row>
    <row r="934" spans="1:35" s="2" customFormat="1">
      <c r="A934" s="507"/>
      <c r="D934" s="508"/>
      <c r="E934" s="509"/>
      <c r="F934" s="510"/>
      <c r="G934" s="511"/>
      <c r="H934" s="512"/>
      <c r="I934" s="513"/>
      <c r="L934" s="514"/>
      <c r="M934" s="515"/>
      <c r="N934" s="515"/>
      <c r="P934" s="514"/>
      <c r="Q934" s="515"/>
      <c r="R934" s="515"/>
      <c r="T934" s="514"/>
      <c r="U934" s="41"/>
      <c r="V934" s="41"/>
      <c r="W934" s="41"/>
      <c r="X934" s="515"/>
      <c r="Y934" s="515"/>
      <c r="Z934" s="515"/>
      <c r="AB934" s="514"/>
      <c r="AC934" s="461"/>
      <c r="AD934" s="461"/>
      <c r="AE934" s="466"/>
      <c r="AF934" s="466"/>
      <c r="AG934" s="466"/>
      <c r="AH934" s="466"/>
      <c r="AI934" s="292"/>
    </row>
    <row r="935" spans="1:35" s="2" customFormat="1">
      <c r="A935" s="507"/>
      <c r="D935" s="508"/>
      <c r="E935" s="509"/>
      <c r="F935" s="510"/>
      <c r="G935" s="511"/>
      <c r="H935" s="512"/>
      <c r="I935" s="513"/>
      <c r="L935" s="514"/>
      <c r="M935" s="515"/>
      <c r="N935" s="515"/>
      <c r="P935" s="514"/>
      <c r="Q935" s="515"/>
      <c r="R935" s="515"/>
      <c r="T935" s="514"/>
      <c r="U935" s="41"/>
      <c r="V935" s="41"/>
      <c r="W935" s="41"/>
      <c r="X935" s="515"/>
      <c r="Y935" s="515"/>
      <c r="Z935" s="515"/>
      <c r="AB935" s="514"/>
      <c r="AC935" s="461"/>
      <c r="AD935" s="461"/>
      <c r="AE935" s="466"/>
      <c r="AF935" s="466"/>
      <c r="AG935" s="466"/>
      <c r="AH935" s="466"/>
      <c r="AI935" s="292"/>
    </row>
    <row r="936" spans="1:35" s="2" customFormat="1">
      <c r="A936" s="507"/>
      <c r="D936" s="508"/>
      <c r="E936" s="509"/>
      <c r="F936" s="510"/>
      <c r="G936" s="511"/>
      <c r="H936" s="512"/>
      <c r="I936" s="513"/>
      <c r="L936" s="514"/>
      <c r="M936" s="515"/>
      <c r="N936" s="515"/>
      <c r="P936" s="514"/>
      <c r="Q936" s="515"/>
      <c r="R936" s="515"/>
      <c r="T936" s="514"/>
      <c r="U936" s="41"/>
      <c r="V936" s="41"/>
      <c r="W936" s="41"/>
      <c r="X936" s="515"/>
      <c r="Y936" s="515"/>
      <c r="Z936" s="515"/>
      <c r="AB936" s="514"/>
      <c r="AC936" s="461"/>
      <c r="AD936" s="461"/>
      <c r="AE936" s="466"/>
      <c r="AF936" s="466"/>
      <c r="AG936" s="466"/>
      <c r="AH936" s="466"/>
      <c r="AI936" s="292"/>
    </row>
    <row r="937" spans="1:35" s="2" customFormat="1">
      <c r="A937" s="507"/>
      <c r="D937" s="508"/>
      <c r="E937" s="509"/>
      <c r="F937" s="510"/>
      <c r="G937" s="511"/>
      <c r="H937" s="512"/>
      <c r="I937" s="513"/>
      <c r="L937" s="514"/>
      <c r="M937" s="515"/>
      <c r="N937" s="515"/>
      <c r="P937" s="514"/>
      <c r="Q937" s="515"/>
      <c r="R937" s="515"/>
      <c r="T937" s="514"/>
      <c r="U937" s="41"/>
      <c r="V937" s="41"/>
      <c r="W937" s="41"/>
      <c r="X937" s="515"/>
      <c r="Y937" s="515"/>
      <c r="Z937" s="515"/>
      <c r="AB937" s="514"/>
      <c r="AC937" s="461"/>
      <c r="AD937" s="461"/>
      <c r="AE937" s="466"/>
      <c r="AF937" s="466"/>
      <c r="AG937" s="466"/>
      <c r="AH937" s="466"/>
      <c r="AI937" s="292"/>
    </row>
    <row r="938" spans="1:35" s="2" customFormat="1">
      <c r="A938" s="507"/>
      <c r="D938" s="508"/>
      <c r="E938" s="509"/>
      <c r="F938" s="510"/>
      <c r="G938" s="511"/>
      <c r="H938" s="512"/>
      <c r="I938" s="513"/>
      <c r="L938" s="514"/>
      <c r="M938" s="515"/>
      <c r="N938" s="515"/>
      <c r="P938" s="514"/>
      <c r="Q938" s="515"/>
      <c r="R938" s="515"/>
      <c r="T938" s="514"/>
      <c r="U938" s="41"/>
      <c r="V938" s="41"/>
      <c r="W938" s="41"/>
      <c r="X938" s="515"/>
      <c r="Y938" s="515"/>
      <c r="Z938" s="515"/>
      <c r="AB938" s="514"/>
      <c r="AC938" s="461"/>
      <c r="AD938" s="461"/>
      <c r="AE938" s="466"/>
      <c r="AF938" s="466"/>
      <c r="AG938" s="466"/>
      <c r="AH938" s="466"/>
      <c r="AI938" s="292"/>
    </row>
    <row r="939" spans="1:35" s="2" customFormat="1">
      <c r="A939" s="507"/>
      <c r="D939" s="508"/>
      <c r="E939" s="509"/>
      <c r="F939" s="510"/>
      <c r="G939" s="511"/>
      <c r="H939" s="512"/>
      <c r="I939" s="513"/>
      <c r="L939" s="514"/>
      <c r="M939" s="515"/>
      <c r="N939" s="515"/>
      <c r="P939" s="514"/>
      <c r="Q939" s="515"/>
      <c r="R939" s="515"/>
      <c r="T939" s="514"/>
      <c r="U939" s="41"/>
      <c r="V939" s="41"/>
      <c r="W939" s="41"/>
      <c r="X939" s="515"/>
      <c r="Y939" s="515"/>
      <c r="Z939" s="515"/>
      <c r="AB939" s="514"/>
      <c r="AC939" s="461"/>
      <c r="AD939" s="461"/>
      <c r="AE939" s="466"/>
      <c r="AF939" s="466"/>
      <c r="AG939" s="466"/>
      <c r="AH939" s="466"/>
      <c r="AI939" s="292"/>
    </row>
    <row r="940" spans="1:35" s="2" customFormat="1">
      <c r="A940" s="507"/>
      <c r="D940" s="508"/>
      <c r="E940" s="509"/>
      <c r="F940" s="510"/>
      <c r="G940" s="511"/>
      <c r="H940" s="512"/>
      <c r="I940" s="513"/>
      <c r="L940" s="514"/>
      <c r="M940" s="515"/>
      <c r="N940" s="515"/>
      <c r="P940" s="514"/>
      <c r="Q940" s="515"/>
      <c r="R940" s="515"/>
      <c r="T940" s="514"/>
      <c r="U940" s="41"/>
      <c r="V940" s="41"/>
      <c r="W940" s="41"/>
      <c r="X940" s="515"/>
      <c r="Y940" s="515"/>
      <c r="Z940" s="515"/>
      <c r="AB940" s="514"/>
      <c r="AC940" s="461"/>
      <c r="AD940" s="461"/>
      <c r="AE940" s="466"/>
      <c r="AF940" s="466"/>
      <c r="AG940" s="466"/>
      <c r="AH940" s="466"/>
      <c r="AI940" s="292"/>
    </row>
    <row r="941" spans="1:35" s="2" customFormat="1">
      <c r="A941" s="507"/>
      <c r="D941" s="508"/>
      <c r="E941" s="509"/>
      <c r="F941" s="510"/>
      <c r="G941" s="511"/>
      <c r="H941" s="512"/>
      <c r="I941" s="513"/>
      <c r="L941" s="514"/>
      <c r="M941" s="515"/>
      <c r="N941" s="515"/>
      <c r="P941" s="514"/>
      <c r="Q941" s="515"/>
      <c r="R941" s="515"/>
      <c r="T941" s="514"/>
      <c r="U941" s="41"/>
      <c r="V941" s="41"/>
      <c r="W941" s="41"/>
      <c r="X941" s="515"/>
      <c r="Y941" s="515"/>
      <c r="Z941" s="515"/>
      <c r="AB941" s="514"/>
      <c r="AC941" s="461"/>
      <c r="AD941" s="461"/>
      <c r="AE941" s="466"/>
      <c r="AF941" s="466"/>
      <c r="AG941" s="466"/>
      <c r="AH941" s="466"/>
      <c r="AI941" s="292"/>
    </row>
    <row r="942" spans="1:35" s="2" customFormat="1">
      <c r="A942" s="507"/>
      <c r="D942" s="508"/>
      <c r="E942" s="509"/>
      <c r="F942" s="510"/>
      <c r="G942" s="511"/>
      <c r="H942" s="512"/>
      <c r="I942" s="513"/>
      <c r="L942" s="514"/>
      <c r="M942" s="515"/>
      <c r="N942" s="515"/>
      <c r="P942" s="514"/>
      <c r="Q942" s="515"/>
      <c r="R942" s="515"/>
      <c r="T942" s="514"/>
      <c r="U942" s="41"/>
      <c r="V942" s="41"/>
      <c r="W942" s="41"/>
      <c r="X942" s="515"/>
      <c r="Y942" s="515"/>
      <c r="Z942" s="515"/>
      <c r="AB942" s="514"/>
      <c r="AC942" s="461"/>
      <c r="AD942" s="461"/>
      <c r="AE942" s="466"/>
      <c r="AF942" s="466"/>
      <c r="AG942" s="466"/>
      <c r="AH942" s="466"/>
      <c r="AI942" s="292"/>
    </row>
    <row r="943" spans="1:35" s="2" customFormat="1">
      <c r="A943" s="507"/>
      <c r="D943" s="508"/>
      <c r="E943" s="509"/>
      <c r="F943" s="510"/>
      <c r="G943" s="511"/>
      <c r="H943" s="512"/>
      <c r="I943" s="513"/>
      <c r="L943" s="514"/>
      <c r="M943" s="515"/>
      <c r="N943" s="515"/>
      <c r="P943" s="514"/>
      <c r="Q943" s="515"/>
      <c r="R943" s="515"/>
      <c r="T943" s="514"/>
      <c r="U943" s="41"/>
      <c r="V943" s="41"/>
      <c r="W943" s="41"/>
      <c r="X943" s="515"/>
      <c r="Y943" s="515"/>
      <c r="Z943" s="515"/>
      <c r="AB943" s="514"/>
      <c r="AC943" s="461"/>
      <c r="AD943" s="461"/>
      <c r="AE943" s="466"/>
      <c r="AF943" s="466"/>
      <c r="AG943" s="466"/>
      <c r="AH943" s="466"/>
      <c r="AI943" s="292"/>
    </row>
    <row r="944" spans="1:35" s="2" customFormat="1">
      <c r="A944" s="507"/>
      <c r="D944" s="508"/>
      <c r="E944" s="509"/>
      <c r="F944" s="510"/>
      <c r="G944" s="511"/>
      <c r="H944" s="512"/>
      <c r="I944" s="513"/>
      <c r="L944" s="514"/>
      <c r="M944" s="515"/>
      <c r="N944" s="515"/>
      <c r="P944" s="514"/>
      <c r="Q944" s="515"/>
      <c r="R944" s="515"/>
      <c r="T944" s="514"/>
      <c r="U944" s="41"/>
      <c r="V944" s="41"/>
      <c r="W944" s="41"/>
      <c r="X944" s="515"/>
      <c r="Y944" s="515"/>
      <c r="Z944" s="515"/>
      <c r="AB944" s="514"/>
      <c r="AC944" s="461"/>
      <c r="AD944" s="461"/>
      <c r="AE944" s="466"/>
      <c r="AF944" s="466"/>
      <c r="AG944" s="466"/>
      <c r="AH944" s="466"/>
      <c r="AI944" s="292"/>
    </row>
    <row r="945" spans="1:35" s="2" customFormat="1">
      <c r="A945" s="507"/>
      <c r="D945" s="508"/>
      <c r="E945" s="509"/>
      <c r="F945" s="510"/>
      <c r="G945" s="511"/>
      <c r="H945" s="512"/>
      <c r="I945" s="513"/>
      <c r="L945" s="514"/>
      <c r="M945" s="515"/>
      <c r="N945" s="515"/>
      <c r="P945" s="514"/>
      <c r="Q945" s="515"/>
      <c r="R945" s="515"/>
      <c r="T945" s="514"/>
      <c r="U945" s="41"/>
      <c r="V945" s="41"/>
      <c r="W945" s="41"/>
      <c r="X945" s="515"/>
      <c r="Y945" s="515"/>
      <c r="Z945" s="515"/>
      <c r="AB945" s="514"/>
      <c r="AC945" s="461"/>
      <c r="AD945" s="461"/>
      <c r="AE945" s="466"/>
      <c r="AF945" s="466"/>
      <c r="AG945" s="466"/>
      <c r="AH945" s="466"/>
      <c r="AI945" s="292"/>
    </row>
    <row r="946" spans="1:35" s="2" customFormat="1">
      <c r="A946" s="507"/>
      <c r="D946" s="508"/>
      <c r="E946" s="509"/>
      <c r="F946" s="510"/>
      <c r="G946" s="511"/>
      <c r="H946" s="512"/>
      <c r="I946" s="513"/>
      <c r="L946" s="514"/>
      <c r="M946" s="515"/>
      <c r="N946" s="515"/>
      <c r="P946" s="514"/>
      <c r="Q946" s="515"/>
      <c r="R946" s="515"/>
      <c r="T946" s="514"/>
      <c r="U946" s="41"/>
      <c r="V946" s="41"/>
      <c r="W946" s="41"/>
      <c r="X946" s="515"/>
      <c r="Y946" s="515"/>
      <c r="Z946" s="515"/>
      <c r="AB946" s="514"/>
      <c r="AC946" s="461"/>
      <c r="AD946" s="461"/>
      <c r="AE946" s="466"/>
      <c r="AF946" s="466"/>
      <c r="AG946" s="466"/>
      <c r="AH946" s="466"/>
      <c r="AI946" s="292"/>
    </row>
    <row r="947" spans="1:35" s="2" customFormat="1">
      <c r="A947" s="507"/>
      <c r="D947" s="508"/>
      <c r="E947" s="509"/>
      <c r="F947" s="510"/>
      <c r="G947" s="511"/>
      <c r="H947" s="512"/>
      <c r="I947" s="513"/>
      <c r="L947" s="514"/>
      <c r="M947" s="515"/>
      <c r="N947" s="515"/>
      <c r="P947" s="514"/>
      <c r="Q947" s="515"/>
      <c r="R947" s="515"/>
      <c r="T947" s="514"/>
      <c r="U947" s="41"/>
      <c r="V947" s="41"/>
      <c r="W947" s="41"/>
      <c r="X947" s="515"/>
      <c r="Y947" s="515"/>
      <c r="Z947" s="515"/>
      <c r="AB947" s="514"/>
      <c r="AC947" s="461"/>
      <c r="AD947" s="461"/>
      <c r="AE947" s="466"/>
      <c r="AF947" s="466"/>
      <c r="AG947" s="466"/>
      <c r="AH947" s="466"/>
      <c r="AI947" s="292"/>
    </row>
    <row r="948" spans="1:35" s="2" customFormat="1">
      <c r="A948" s="507"/>
      <c r="D948" s="508"/>
      <c r="E948" s="509"/>
      <c r="F948" s="510"/>
      <c r="G948" s="511"/>
      <c r="H948" s="512"/>
      <c r="I948" s="513"/>
      <c r="L948" s="514"/>
      <c r="M948" s="515"/>
      <c r="N948" s="515"/>
      <c r="P948" s="514"/>
      <c r="Q948" s="515"/>
      <c r="R948" s="515"/>
      <c r="T948" s="514"/>
      <c r="U948" s="41"/>
      <c r="V948" s="41"/>
      <c r="W948" s="41"/>
      <c r="X948" s="515"/>
      <c r="Y948" s="515"/>
      <c r="Z948" s="515"/>
      <c r="AB948" s="514"/>
      <c r="AC948" s="461"/>
      <c r="AD948" s="461"/>
      <c r="AE948" s="466"/>
      <c r="AF948" s="466"/>
      <c r="AG948" s="466"/>
      <c r="AH948" s="466"/>
      <c r="AI948" s="292"/>
    </row>
    <row r="949" spans="1:35" s="2" customFormat="1">
      <c r="A949" s="507"/>
      <c r="D949" s="508"/>
      <c r="E949" s="509"/>
      <c r="F949" s="510"/>
      <c r="G949" s="511"/>
      <c r="H949" s="512"/>
      <c r="I949" s="513"/>
      <c r="L949" s="514"/>
      <c r="M949" s="515"/>
      <c r="N949" s="515"/>
      <c r="P949" s="514"/>
      <c r="Q949" s="515"/>
      <c r="R949" s="515"/>
      <c r="T949" s="514"/>
      <c r="U949" s="41"/>
      <c r="V949" s="41"/>
      <c r="W949" s="41"/>
      <c r="X949" s="515"/>
      <c r="Y949" s="515"/>
      <c r="Z949" s="515"/>
      <c r="AB949" s="514"/>
      <c r="AC949" s="461"/>
      <c r="AD949" s="461"/>
      <c r="AE949" s="466"/>
      <c r="AF949" s="466"/>
      <c r="AG949" s="466"/>
      <c r="AH949" s="466"/>
      <c r="AI949" s="292"/>
    </row>
    <row r="950" spans="1:35" s="2" customFormat="1">
      <c r="A950" s="507"/>
      <c r="D950" s="508"/>
      <c r="E950" s="509"/>
      <c r="F950" s="510"/>
      <c r="G950" s="511"/>
      <c r="H950" s="512"/>
      <c r="I950" s="513"/>
      <c r="L950" s="514"/>
      <c r="M950" s="515"/>
      <c r="N950" s="515"/>
      <c r="P950" s="514"/>
      <c r="Q950" s="515"/>
      <c r="R950" s="515"/>
      <c r="T950" s="514"/>
      <c r="U950" s="41"/>
      <c r="V950" s="41"/>
      <c r="W950" s="41"/>
      <c r="X950" s="515"/>
      <c r="Y950" s="515"/>
      <c r="Z950" s="515"/>
      <c r="AB950" s="514"/>
      <c r="AC950" s="461"/>
      <c r="AD950" s="461"/>
      <c r="AE950" s="466"/>
      <c r="AF950" s="466"/>
      <c r="AG950" s="466"/>
      <c r="AH950" s="466"/>
      <c r="AI950" s="292"/>
    </row>
    <row r="951" spans="1:35" s="2" customFormat="1">
      <c r="A951" s="507"/>
      <c r="D951" s="508"/>
      <c r="E951" s="509"/>
      <c r="F951" s="510"/>
      <c r="G951" s="511"/>
      <c r="H951" s="512"/>
      <c r="I951" s="513"/>
      <c r="L951" s="514"/>
      <c r="M951" s="515"/>
      <c r="N951" s="515"/>
      <c r="P951" s="514"/>
      <c r="Q951" s="515"/>
      <c r="R951" s="515"/>
      <c r="T951" s="514"/>
      <c r="U951" s="41"/>
      <c r="V951" s="41"/>
      <c r="W951" s="41"/>
      <c r="X951" s="515"/>
      <c r="Y951" s="515"/>
      <c r="Z951" s="515"/>
      <c r="AB951" s="514"/>
      <c r="AC951" s="461"/>
      <c r="AD951" s="461"/>
      <c r="AE951" s="466"/>
      <c r="AF951" s="466"/>
      <c r="AG951" s="466"/>
      <c r="AH951" s="466"/>
      <c r="AI951" s="292"/>
    </row>
    <row r="952" spans="1:35" s="2" customFormat="1">
      <c r="A952" s="507"/>
      <c r="D952" s="508"/>
      <c r="E952" s="509"/>
      <c r="F952" s="510"/>
      <c r="G952" s="511"/>
      <c r="H952" s="512"/>
      <c r="I952" s="513"/>
      <c r="L952" s="514"/>
      <c r="M952" s="515"/>
      <c r="N952" s="515"/>
      <c r="P952" s="514"/>
      <c r="Q952" s="515"/>
      <c r="R952" s="515"/>
      <c r="T952" s="514"/>
      <c r="U952" s="41"/>
      <c r="V952" s="41"/>
      <c r="W952" s="41"/>
      <c r="X952" s="515"/>
      <c r="Y952" s="515"/>
      <c r="Z952" s="515"/>
      <c r="AB952" s="514"/>
      <c r="AC952" s="461"/>
      <c r="AD952" s="461"/>
      <c r="AE952" s="466"/>
      <c r="AF952" s="466"/>
      <c r="AG952" s="466"/>
      <c r="AH952" s="466"/>
      <c r="AI952" s="292"/>
    </row>
    <row r="953" spans="1:35" s="2" customFormat="1">
      <c r="A953" s="507"/>
      <c r="D953" s="508"/>
      <c r="E953" s="509"/>
      <c r="F953" s="510"/>
      <c r="G953" s="511"/>
      <c r="H953" s="512"/>
      <c r="I953" s="513"/>
      <c r="L953" s="514"/>
      <c r="M953" s="515"/>
      <c r="N953" s="515"/>
      <c r="P953" s="514"/>
      <c r="Q953" s="515"/>
      <c r="R953" s="515"/>
      <c r="T953" s="514"/>
      <c r="U953" s="41"/>
      <c r="V953" s="41"/>
      <c r="W953" s="41"/>
      <c r="X953" s="515"/>
      <c r="Y953" s="515"/>
      <c r="Z953" s="515"/>
      <c r="AB953" s="514"/>
      <c r="AC953" s="461"/>
      <c r="AD953" s="461"/>
      <c r="AE953" s="466"/>
      <c r="AF953" s="466"/>
      <c r="AG953" s="466"/>
      <c r="AH953" s="466"/>
      <c r="AI953" s="292"/>
    </row>
    <row r="954" spans="1:35" s="2" customFormat="1">
      <c r="A954" s="507"/>
      <c r="D954" s="508"/>
      <c r="E954" s="509"/>
      <c r="F954" s="510"/>
      <c r="G954" s="511"/>
      <c r="H954" s="512"/>
      <c r="I954" s="513"/>
      <c r="L954" s="514"/>
      <c r="M954" s="515"/>
      <c r="N954" s="515"/>
      <c r="P954" s="514"/>
      <c r="Q954" s="515"/>
      <c r="R954" s="515"/>
      <c r="T954" s="514"/>
      <c r="U954" s="41"/>
      <c r="V954" s="41"/>
      <c r="W954" s="41"/>
      <c r="X954" s="515"/>
      <c r="Y954" s="515"/>
      <c r="Z954" s="515"/>
      <c r="AB954" s="514"/>
      <c r="AC954" s="461"/>
      <c r="AD954" s="461"/>
      <c r="AE954" s="466"/>
      <c r="AF954" s="466"/>
      <c r="AG954" s="466"/>
      <c r="AH954" s="466"/>
      <c r="AI954" s="292"/>
    </row>
    <row r="955" spans="1:35" s="2" customFormat="1">
      <c r="A955" s="507"/>
      <c r="D955" s="508"/>
      <c r="E955" s="509"/>
      <c r="F955" s="510"/>
      <c r="G955" s="511"/>
      <c r="H955" s="512"/>
      <c r="I955" s="513"/>
      <c r="L955" s="514"/>
      <c r="M955" s="515"/>
      <c r="N955" s="515"/>
      <c r="P955" s="514"/>
      <c r="Q955" s="515"/>
      <c r="R955" s="515"/>
      <c r="T955" s="514"/>
      <c r="U955" s="41"/>
      <c r="V955" s="41"/>
      <c r="W955" s="41"/>
      <c r="X955" s="515"/>
      <c r="Y955" s="515"/>
      <c r="Z955" s="515"/>
      <c r="AB955" s="514"/>
      <c r="AC955" s="461"/>
      <c r="AD955" s="461"/>
      <c r="AE955" s="466"/>
      <c r="AF955" s="466"/>
      <c r="AG955" s="466"/>
      <c r="AH955" s="466"/>
      <c r="AI955" s="292"/>
    </row>
    <row r="956" spans="1:35" s="2" customFormat="1">
      <c r="A956" s="507"/>
      <c r="D956" s="508"/>
      <c r="E956" s="509"/>
      <c r="F956" s="510"/>
      <c r="G956" s="511"/>
      <c r="H956" s="512"/>
      <c r="I956" s="513"/>
      <c r="L956" s="514"/>
      <c r="M956" s="515"/>
      <c r="N956" s="515"/>
      <c r="P956" s="514"/>
      <c r="Q956" s="515"/>
      <c r="R956" s="515"/>
      <c r="T956" s="514"/>
      <c r="U956" s="41"/>
      <c r="V956" s="41"/>
      <c r="W956" s="41"/>
      <c r="X956" s="515"/>
      <c r="Y956" s="515"/>
      <c r="Z956" s="515"/>
      <c r="AB956" s="514"/>
      <c r="AC956" s="461"/>
      <c r="AD956" s="461"/>
      <c r="AE956" s="466"/>
      <c r="AF956" s="466"/>
      <c r="AG956" s="466"/>
      <c r="AH956" s="466"/>
      <c r="AI956" s="292"/>
    </row>
    <row r="957" spans="1:35" s="2" customFormat="1">
      <c r="A957" s="507"/>
      <c r="D957" s="508"/>
      <c r="E957" s="509"/>
      <c r="F957" s="510"/>
      <c r="G957" s="511"/>
      <c r="H957" s="512"/>
      <c r="I957" s="513"/>
      <c r="L957" s="514"/>
      <c r="M957" s="515"/>
      <c r="N957" s="515"/>
      <c r="P957" s="514"/>
      <c r="Q957" s="515"/>
      <c r="R957" s="515"/>
      <c r="T957" s="514"/>
      <c r="U957" s="41"/>
      <c r="V957" s="41"/>
      <c r="W957" s="41"/>
      <c r="X957" s="515"/>
      <c r="Y957" s="515"/>
      <c r="Z957" s="515"/>
      <c r="AB957" s="514"/>
      <c r="AC957" s="461"/>
      <c r="AD957" s="461"/>
      <c r="AE957" s="466"/>
      <c r="AF957" s="466"/>
      <c r="AG957" s="466"/>
      <c r="AH957" s="466"/>
      <c r="AI957" s="292"/>
    </row>
    <row r="958" spans="1:35" s="2" customFormat="1">
      <c r="A958" s="507"/>
      <c r="D958" s="508"/>
      <c r="E958" s="509"/>
      <c r="F958" s="510"/>
      <c r="G958" s="511"/>
      <c r="H958" s="512"/>
      <c r="I958" s="513"/>
      <c r="L958" s="514"/>
      <c r="M958" s="515"/>
      <c r="N958" s="515"/>
      <c r="P958" s="514"/>
      <c r="Q958" s="515"/>
      <c r="R958" s="515"/>
      <c r="T958" s="514"/>
      <c r="U958" s="41"/>
      <c r="V958" s="41"/>
      <c r="W958" s="41"/>
      <c r="X958" s="515"/>
      <c r="Y958" s="515"/>
      <c r="Z958" s="515"/>
      <c r="AB958" s="514"/>
      <c r="AC958" s="461"/>
      <c r="AD958" s="461"/>
      <c r="AE958" s="466"/>
      <c r="AF958" s="466"/>
      <c r="AG958" s="466"/>
      <c r="AH958" s="466"/>
      <c r="AI958" s="292"/>
    </row>
    <row r="959" spans="1:35" s="2" customFormat="1">
      <c r="A959" s="507"/>
      <c r="D959" s="508"/>
      <c r="E959" s="509"/>
      <c r="F959" s="510"/>
      <c r="G959" s="511"/>
      <c r="H959" s="512"/>
      <c r="I959" s="513"/>
      <c r="L959" s="514"/>
      <c r="M959" s="515"/>
      <c r="N959" s="515"/>
      <c r="P959" s="514"/>
      <c r="Q959" s="515"/>
      <c r="R959" s="515"/>
      <c r="T959" s="514"/>
      <c r="U959" s="41"/>
      <c r="V959" s="41"/>
      <c r="W959" s="41"/>
      <c r="X959" s="515"/>
      <c r="Y959" s="515"/>
      <c r="Z959" s="515"/>
      <c r="AB959" s="514"/>
      <c r="AC959" s="461"/>
      <c r="AD959" s="461"/>
      <c r="AE959" s="466"/>
      <c r="AF959" s="466"/>
      <c r="AG959" s="466"/>
      <c r="AH959" s="466"/>
      <c r="AI959" s="292"/>
    </row>
    <row r="960" spans="1:35" s="2" customFormat="1">
      <c r="A960" s="507"/>
      <c r="D960" s="508"/>
      <c r="E960" s="509"/>
      <c r="F960" s="510"/>
      <c r="G960" s="511"/>
      <c r="H960" s="512"/>
      <c r="I960" s="513"/>
      <c r="L960" s="514"/>
      <c r="M960" s="515"/>
      <c r="N960" s="515"/>
      <c r="P960" s="514"/>
      <c r="Q960" s="515"/>
      <c r="R960" s="515"/>
      <c r="T960" s="514"/>
      <c r="U960" s="41"/>
      <c r="V960" s="41"/>
      <c r="W960" s="41"/>
      <c r="X960" s="515"/>
      <c r="Y960" s="515"/>
      <c r="Z960" s="515"/>
      <c r="AB960" s="514"/>
      <c r="AC960" s="461"/>
      <c r="AD960" s="461"/>
      <c r="AE960" s="466"/>
      <c r="AF960" s="466"/>
      <c r="AG960" s="466"/>
      <c r="AH960" s="466"/>
      <c r="AI960" s="292"/>
    </row>
    <row r="961" spans="1:35" s="2" customFormat="1">
      <c r="A961" s="507"/>
      <c r="D961" s="508"/>
      <c r="E961" s="509"/>
      <c r="F961" s="510"/>
      <c r="G961" s="511"/>
      <c r="H961" s="512"/>
      <c r="I961" s="513"/>
      <c r="L961" s="514"/>
      <c r="M961" s="515"/>
      <c r="N961" s="515"/>
      <c r="P961" s="514"/>
      <c r="Q961" s="515"/>
      <c r="R961" s="515"/>
      <c r="T961" s="514"/>
      <c r="U961" s="41"/>
      <c r="V961" s="41"/>
      <c r="W961" s="41"/>
      <c r="X961" s="515"/>
      <c r="Y961" s="515"/>
      <c r="Z961" s="515"/>
      <c r="AB961" s="514"/>
      <c r="AC961" s="461"/>
      <c r="AD961" s="461"/>
      <c r="AE961" s="466"/>
      <c r="AF961" s="466"/>
      <c r="AG961" s="466"/>
      <c r="AH961" s="466"/>
      <c r="AI961" s="292"/>
    </row>
    <row r="962" spans="1:35" s="2" customFormat="1">
      <c r="A962" s="507"/>
      <c r="D962" s="508"/>
      <c r="E962" s="509"/>
      <c r="F962" s="510"/>
      <c r="G962" s="511"/>
      <c r="H962" s="512"/>
      <c r="I962" s="513"/>
      <c r="L962" s="514"/>
      <c r="M962" s="515"/>
      <c r="N962" s="515"/>
      <c r="P962" s="514"/>
      <c r="Q962" s="515"/>
      <c r="R962" s="515"/>
      <c r="T962" s="514"/>
      <c r="U962" s="41"/>
      <c r="V962" s="41"/>
      <c r="W962" s="41"/>
      <c r="X962" s="515"/>
      <c r="Y962" s="515"/>
      <c r="Z962" s="515"/>
      <c r="AB962" s="514"/>
      <c r="AC962" s="461"/>
      <c r="AD962" s="461"/>
      <c r="AE962" s="466"/>
      <c r="AF962" s="466"/>
      <c r="AG962" s="466"/>
      <c r="AH962" s="466"/>
      <c r="AI962" s="292"/>
    </row>
    <row r="963" spans="1:35" s="2" customFormat="1">
      <c r="A963" s="507"/>
      <c r="D963" s="508"/>
      <c r="E963" s="509"/>
      <c r="F963" s="510"/>
      <c r="G963" s="511"/>
      <c r="H963" s="512"/>
      <c r="I963" s="513"/>
      <c r="L963" s="514"/>
      <c r="M963" s="515"/>
      <c r="N963" s="515"/>
      <c r="P963" s="514"/>
      <c r="Q963" s="515"/>
      <c r="R963" s="515"/>
      <c r="T963" s="514"/>
      <c r="U963" s="41"/>
      <c r="V963" s="41"/>
      <c r="W963" s="41"/>
      <c r="X963" s="515"/>
      <c r="Y963" s="515"/>
      <c r="Z963" s="515"/>
      <c r="AB963" s="514"/>
      <c r="AC963" s="461"/>
      <c r="AD963" s="461"/>
      <c r="AE963" s="466"/>
      <c r="AF963" s="466"/>
      <c r="AG963" s="466"/>
      <c r="AH963" s="466"/>
      <c r="AI963" s="292"/>
    </row>
    <row r="964" spans="1:35" s="2" customFormat="1">
      <c r="A964" s="507"/>
      <c r="D964" s="508"/>
      <c r="E964" s="509"/>
      <c r="F964" s="510"/>
      <c r="G964" s="511"/>
      <c r="H964" s="512"/>
      <c r="I964" s="513"/>
      <c r="L964" s="514"/>
      <c r="M964" s="515"/>
      <c r="N964" s="515"/>
      <c r="P964" s="514"/>
      <c r="Q964" s="515"/>
      <c r="R964" s="515"/>
      <c r="T964" s="514"/>
      <c r="U964" s="41"/>
      <c r="V964" s="41"/>
      <c r="W964" s="41"/>
      <c r="X964" s="515"/>
      <c r="Y964" s="515"/>
      <c r="Z964" s="515"/>
      <c r="AB964" s="514"/>
      <c r="AC964" s="461"/>
      <c r="AD964" s="461"/>
      <c r="AE964" s="466"/>
      <c r="AF964" s="466"/>
      <c r="AG964" s="466"/>
      <c r="AH964" s="466"/>
      <c r="AI964" s="292"/>
    </row>
    <row r="965" spans="1:35" s="2" customFormat="1">
      <c r="A965" s="507"/>
      <c r="D965" s="508"/>
      <c r="E965" s="509"/>
      <c r="F965" s="510"/>
      <c r="G965" s="511"/>
      <c r="H965" s="512"/>
      <c r="I965" s="513"/>
      <c r="L965" s="514"/>
      <c r="M965" s="515"/>
      <c r="N965" s="515"/>
      <c r="P965" s="514"/>
      <c r="Q965" s="515"/>
      <c r="R965" s="515"/>
      <c r="T965" s="514"/>
      <c r="U965" s="41"/>
      <c r="V965" s="41"/>
      <c r="W965" s="41"/>
      <c r="X965" s="515"/>
      <c r="Y965" s="515"/>
      <c r="Z965" s="515"/>
      <c r="AB965" s="514"/>
      <c r="AC965" s="461"/>
      <c r="AD965" s="461"/>
      <c r="AE965" s="466"/>
      <c r="AF965" s="466"/>
      <c r="AG965" s="466"/>
      <c r="AH965" s="466"/>
      <c r="AI965" s="292"/>
    </row>
  </sheetData>
  <autoFilter ref="A3:SK213">
    <filterColumn colId="0" showButton="0"/>
  </autoFilter>
  <mergeCells count="13">
    <mergeCell ref="A211:B211"/>
    <mergeCell ref="A2:B3"/>
    <mergeCell ref="B1:AB1"/>
    <mergeCell ref="I2:L2"/>
    <mergeCell ref="H2:H3"/>
    <mergeCell ref="M2:P2"/>
    <mergeCell ref="Q2:T2"/>
    <mergeCell ref="U2:X2"/>
    <mergeCell ref="Y2:AB2"/>
    <mergeCell ref="F2:F3"/>
    <mergeCell ref="G2:G3"/>
    <mergeCell ref="C2:C3"/>
    <mergeCell ref="D2:E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V834"/>
  <sheetViews>
    <sheetView zoomScale="85" zoomScaleNormal="85" workbookViewId="0">
      <pane xSplit="2" ySplit="3" topLeftCell="E4" activePane="bottomRight" state="frozen"/>
      <selection pane="topRight" activeCell="C1" sqref="C1"/>
      <selection pane="bottomLeft" activeCell="A4" sqref="A4"/>
      <selection pane="bottomRight" activeCell="M129" sqref="M129"/>
    </sheetView>
  </sheetViews>
  <sheetFormatPr defaultColWidth="8.85546875" defaultRowHeight="12.75"/>
  <cols>
    <col min="1" max="1" width="8.85546875" style="516"/>
    <col min="2" max="2" width="61.7109375" style="3" customWidth="1"/>
    <col min="3" max="3" width="17.7109375" style="3" customWidth="1"/>
    <col min="4" max="4" width="24.5703125" style="3" customWidth="1"/>
    <col min="5" max="5" width="17.7109375" style="3" customWidth="1"/>
    <col min="6" max="8" width="13.7109375" style="517" customWidth="1"/>
    <col min="9" max="9" width="14.7109375" style="595" customWidth="1"/>
    <col min="10" max="10" width="18.28515625" style="595" customWidth="1"/>
    <col min="11" max="12" width="14.7109375" style="595" bestFit="1" customWidth="1"/>
    <col min="13" max="13" width="13.42578125" style="595" bestFit="1" customWidth="1"/>
    <col min="14" max="14" width="14.7109375" style="595" bestFit="1" customWidth="1"/>
    <col min="15" max="15" width="6.28515625" style="34" bestFit="1" customWidth="1"/>
    <col min="16" max="16" width="15" style="534" bestFit="1" customWidth="1"/>
    <col min="17" max="490" width="8.85546875" style="2"/>
    <col min="491" max="16384" width="8.85546875" style="3"/>
  </cols>
  <sheetData>
    <row r="1" spans="1:490" ht="41.45" customHeight="1" thickBot="1">
      <c r="A1" s="972" t="s">
        <v>452</v>
      </c>
      <c r="B1" s="973"/>
      <c r="C1" s="973"/>
      <c r="D1" s="973"/>
      <c r="E1" s="973"/>
      <c r="F1" s="973"/>
      <c r="G1" s="973"/>
      <c r="H1" s="973"/>
      <c r="I1" s="973"/>
      <c r="J1" s="973"/>
      <c r="K1" s="973"/>
      <c r="L1" s="973"/>
      <c r="M1" s="973"/>
      <c r="N1" s="973"/>
      <c r="O1" s="974"/>
    </row>
    <row r="2" spans="1:490" s="6" customFormat="1" ht="41.45" customHeight="1" thickBot="1">
      <c r="A2" s="947" t="s">
        <v>288</v>
      </c>
      <c r="B2" s="948"/>
      <c r="C2" s="986" t="s">
        <v>453</v>
      </c>
      <c r="D2" s="978" t="s">
        <v>454</v>
      </c>
      <c r="E2" s="956" t="s">
        <v>455</v>
      </c>
      <c r="F2" s="981" t="s">
        <v>290</v>
      </c>
      <c r="G2" s="982"/>
      <c r="H2" s="983"/>
      <c r="I2" s="975" t="s">
        <v>456</v>
      </c>
      <c r="J2" s="976"/>
      <c r="K2" s="977"/>
      <c r="L2" s="969" t="s">
        <v>276</v>
      </c>
      <c r="M2" s="970"/>
      <c r="N2" s="970"/>
      <c r="O2" s="971"/>
      <c r="P2" s="4"/>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row>
    <row r="3" spans="1:490" s="6" customFormat="1" ht="41.45" customHeight="1">
      <c r="A3" s="984"/>
      <c r="B3" s="985"/>
      <c r="C3" s="987"/>
      <c r="D3" s="979"/>
      <c r="E3" s="980"/>
      <c r="F3" s="295" t="s">
        <v>457</v>
      </c>
      <c r="G3" s="704" t="s">
        <v>458</v>
      </c>
      <c r="H3" s="705" t="s">
        <v>459</v>
      </c>
      <c r="I3" s="552" t="s">
        <v>282</v>
      </c>
      <c r="J3" s="554" t="s">
        <v>291</v>
      </c>
      <c r="K3" s="551" t="s">
        <v>292</v>
      </c>
      <c r="L3" s="527" t="s">
        <v>282</v>
      </c>
      <c r="M3" s="706" t="s">
        <v>291</v>
      </c>
      <c r="N3" s="706" t="s">
        <v>266</v>
      </c>
      <c r="O3" s="104" t="s">
        <v>45</v>
      </c>
      <c r="P3" s="4"/>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row>
    <row r="4" spans="1:490" s="33" customFormat="1" ht="41.45" customHeight="1" collapsed="1">
      <c r="A4" s="105">
        <f>'[3]PEP Av. Fin.'!A4</f>
        <v>1</v>
      </c>
      <c r="B4" s="656" t="str">
        <f>'[3]PEP Av. Fin.'!B4</f>
        <v>Componente 1: Gestión hacendaria y transparencia fiscal</v>
      </c>
      <c r="C4" s="112"/>
      <c r="D4" s="655"/>
      <c r="E4" s="113"/>
      <c r="F4" s="264">
        <f>MIN(F5,F11,F16,F28,F39)</f>
        <v>0</v>
      </c>
      <c r="G4" s="707">
        <f>MIN(G5,G11,G16,G28,G39)</f>
        <v>90</v>
      </c>
      <c r="H4" s="708">
        <f>MIN(H5,H11,H16,H28,H39)</f>
        <v>0</v>
      </c>
      <c r="I4" s="556">
        <f t="shared" ref="I4:N4" si="0">SUM(I5,I11,I16,I28,I39)</f>
        <v>9771189.0756564923</v>
      </c>
      <c r="J4" s="709">
        <f t="shared" si="0"/>
        <v>530537.48434350709</v>
      </c>
      <c r="K4" s="557">
        <f t="shared" si="0"/>
        <v>10301726.560000001</v>
      </c>
      <c r="L4" s="558">
        <f t="shared" si="0"/>
        <v>2923092.805131299</v>
      </c>
      <c r="M4" s="710">
        <f t="shared" si="0"/>
        <v>106107.49686870142</v>
      </c>
      <c r="N4" s="710">
        <f t="shared" si="0"/>
        <v>3029200.3020000001</v>
      </c>
      <c r="O4" s="287">
        <f>N4/'[3]PEP Av. Fin.'!$H$211</f>
        <v>7.2123816405183658E-2</v>
      </c>
      <c r="P4" s="31"/>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row>
    <row r="5" spans="1:490" s="6" customFormat="1" ht="41.45" customHeight="1">
      <c r="A5" s="106" t="str">
        <f>'[3]PEP Av. Fin.'!A5</f>
        <v>1.1</v>
      </c>
      <c r="B5" s="711" t="str">
        <f>'[3]PEP Av. Fin.'!B5</f>
        <v>1.1   Modelo de gobernanza de la gestión fiscal implementado</v>
      </c>
      <c r="C5" s="114"/>
      <c r="D5" s="712"/>
      <c r="E5" s="115"/>
      <c r="F5" s="266">
        <f>MIN(F6,F9)</f>
        <v>0</v>
      </c>
      <c r="G5" s="713">
        <f t="shared" ref="G5:H5" si="1">MIN(G6,G9)</f>
        <v>90</v>
      </c>
      <c r="H5" s="714">
        <f t="shared" si="1"/>
        <v>0</v>
      </c>
      <c r="I5" s="559">
        <f>I6+I9</f>
        <v>227999.99000000002</v>
      </c>
      <c r="J5" s="715">
        <f t="shared" ref="J5:N5" si="2">J6+J9</f>
        <v>0</v>
      </c>
      <c r="K5" s="560">
        <f t="shared" si="2"/>
        <v>227999.99000000002</v>
      </c>
      <c r="L5" s="561">
        <f t="shared" si="2"/>
        <v>68457.140000000014</v>
      </c>
      <c r="M5" s="716">
        <f t="shared" si="2"/>
        <v>0</v>
      </c>
      <c r="N5" s="716">
        <f t="shared" si="2"/>
        <v>68457.140000000014</v>
      </c>
      <c r="O5" s="286">
        <f>N5/'[3]PEP Av. Fin.'!$H$211</f>
        <v>1.629931897776483E-3</v>
      </c>
      <c r="P5" s="31"/>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row>
    <row r="6" spans="1:490" s="6" customFormat="1" ht="41.45" customHeight="1">
      <c r="A6" s="107" t="str">
        <f>'[3]PEP Av. Fin.'!A6</f>
        <v>1.1.1</v>
      </c>
      <c r="B6" s="717" t="str">
        <f>'[3]PEP Av. Fin.'!B6</f>
        <v>1.1.1 Planejamento estratégico da SEFAZ implantado</v>
      </c>
      <c r="C6" s="116"/>
      <c r="D6" s="718"/>
      <c r="E6" s="117"/>
      <c r="F6" s="268">
        <f>MIN(F7:F8)</f>
        <v>0</v>
      </c>
      <c r="G6" s="719">
        <f t="shared" ref="G6:H6" si="3">MIN(G7:G8)</f>
        <v>90</v>
      </c>
      <c r="H6" s="720">
        <f t="shared" si="3"/>
        <v>0</v>
      </c>
      <c r="I6" s="562">
        <f>I7+I8</f>
        <v>116571.42000000001</v>
      </c>
      <c r="J6" s="721">
        <f t="shared" ref="J6:N6" si="4">J7+J8</f>
        <v>0</v>
      </c>
      <c r="K6" s="563">
        <f t="shared" si="4"/>
        <v>116571.42000000001</v>
      </c>
      <c r="L6" s="564">
        <f t="shared" si="4"/>
        <v>46171.426000000007</v>
      </c>
      <c r="M6" s="722">
        <f t="shared" si="4"/>
        <v>0</v>
      </c>
      <c r="N6" s="722">
        <f t="shared" si="4"/>
        <v>46171.426000000007</v>
      </c>
      <c r="O6" s="83">
        <f>N6/'[3]PEP Av. Fin.'!$H$211</f>
        <v>1.0993196619552971E-3</v>
      </c>
      <c r="P6" s="31"/>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row>
    <row r="7" spans="1:490" s="6" customFormat="1" ht="41.45" customHeight="1" collapsed="1">
      <c r="A7" s="108" t="str">
        <f>'[3]PEP Av. Fin.'!A7</f>
        <v>1.1.1.1</v>
      </c>
      <c r="B7" s="723" t="str">
        <f>'[3]PEP Av. Fin.'!B7</f>
        <v>Seleção e Contratação de Consultoria para elaboração e implementação de Plano Estratégico da SEFIN, incluindo  Escritório de Processos e Projetos</v>
      </c>
      <c r="C7" s="43" t="str">
        <f>VLOOKUP($A7,'[3]Matriz de Aquisições'!$D:$N,11,FALSE)</f>
        <v>14463-Firma Consultora</v>
      </c>
      <c r="D7" s="724" t="str">
        <f>VLOOKUP($A7,'[3]Matriz de Aquisições'!$D:$N,3,FALSE)</f>
        <v>Seleção Baseada na Qualidade e Custo (SBQC)</v>
      </c>
      <c r="E7" s="44" t="str">
        <f>VLOOKUP($A7,'[3]Matriz de Aquisições'!$D:$N,7,FALSE)</f>
        <v>Ex-Ante</v>
      </c>
      <c r="F7" s="270">
        <f>VLOOKUP($A7,'[3]Matriz de Aquisições'!$D:$N,8,FALSE)</f>
        <v>43497</v>
      </c>
      <c r="G7" s="725">
        <f>VLOOKUP($A7,'[3]Matriz de Aquisições'!$D:$N,9,FALSE)</f>
        <v>43646</v>
      </c>
      <c r="H7" s="726">
        <f>VLOOKUP($A7,'[3]Matriz de Aquisições'!$D:$N,10,FALSE)</f>
        <v>0</v>
      </c>
      <c r="I7" s="565">
        <f>VLOOKUP($A7,'[3]Matriz de Aquisições'!$D:$G,4,FALSE)*VLOOKUP($A7,'[3]Matriz de Aquisições'!$D:$H,5,FALSE)</f>
        <v>114285.71</v>
      </c>
      <c r="J7" s="727">
        <f>VLOOKUP($A7,'[3]Matriz de Aquisições'!$D:$G,4,FALSE)*VLOOKUP($A7,'[3]Matriz de Aquisições'!$D:$I,6,FALSE)</f>
        <v>0</v>
      </c>
      <c r="K7" s="566">
        <f>I7+J7</f>
        <v>114285.71</v>
      </c>
      <c r="L7" s="567">
        <f>VLOOKUP($A7,'[3]PEP Av. Fin.'!$A:$AB,9,FALSE)</f>
        <v>45714.284000000007</v>
      </c>
      <c r="M7" s="728">
        <f>VLOOKUP($A7,'[3]PEP Av. Fin.'!$A:$AB,10,FALSE)</f>
        <v>0</v>
      </c>
      <c r="N7" s="728">
        <f>L7+M7</f>
        <v>45714.284000000007</v>
      </c>
      <c r="O7" s="24">
        <f>N7/'[3]PEP Av. Fin.'!$H$211</f>
        <v>1.0884353286686108E-3</v>
      </c>
      <c r="P7" s="31"/>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row>
    <row r="8" spans="1:490" s="6" customFormat="1" ht="41.45" customHeight="1" collapsed="1">
      <c r="A8" s="108" t="str">
        <f>'[3]PEP Av. Fin.'!A8</f>
        <v>1.1.1.2</v>
      </c>
      <c r="B8" s="723" t="str">
        <f>'[3]PEP Av. Fin.'!B8</f>
        <v>Visita técnica Planejamento Estratégico</v>
      </c>
      <c r="C8" s="43" t="str">
        <f>VLOOKUP($A8,'[3]Matriz de Aquisições'!$D:$N,11,FALSE)</f>
        <v>Capacitação</v>
      </c>
      <c r="D8" s="724" t="str">
        <f>VLOOKUP($A8,'[3]Matriz de Aquisições'!$D:$N,3,FALSE)</f>
        <v>Contratação Direta (CD)</v>
      </c>
      <c r="E8" s="44" t="str">
        <f>VLOOKUP($A8,'[3]Matriz de Aquisições'!$D:$N,7,FALSE)</f>
        <v>Ex-Post</v>
      </c>
      <c r="F8" s="270">
        <f>VLOOKUP($A8,'[3]Matriz de Aquisições'!$D:$N,8,FALSE)</f>
        <v>0</v>
      </c>
      <c r="G8" s="725">
        <f>VLOOKUP($A8,'[3]Matriz de Aquisições'!$D:$N,9,FALSE)</f>
        <v>90</v>
      </c>
      <c r="H8" s="726">
        <f>VLOOKUP($A8,'[3]Matriz de Aquisições'!$D:$N,10,FALSE)</f>
        <v>0</v>
      </c>
      <c r="I8" s="565">
        <f>VLOOKUP($A8,'[3]Matriz de Aquisições'!$D:$G,4,FALSE)*VLOOKUP($A8,'[3]Matriz de Aquisições'!$D:$H,5,FALSE)</f>
        <v>2285.71</v>
      </c>
      <c r="J8" s="727">
        <f>VLOOKUP($A8,'[3]Matriz de Aquisições'!$D:$G,4,FALSE)*VLOOKUP($A8,'[3]Matriz de Aquisições'!$D:$I,6,FALSE)</f>
        <v>0</v>
      </c>
      <c r="K8" s="566">
        <f t="shared" ref="K8:K71" si="5">I8+J8</f>
        <v>2285.71</v>
      </c>
      <c r="L8" s="567">
        <f>VLOOKUP($A8,'[3]PEP Av. Fin.'!$A:$AB,9,FALSE)</f>
        <v>457.14200000000005</v>
      </c>
      <c r="M8" s="728">
        <f>VLOOKUP($A8,'[3]PEP Av. Fin.'!$A:$AB,10,FALSE)</f>
        <v>0</v>
      </c>
      <c r="N8" s="728">
        <f>L8+M8</f>
        <v>457.14200000000005</v>
      </c>
      <c r="O8" s="24">
        <f>N8/'[3]PEP Av. Fin.'!$H$211</f>
        <v>1.0884333286686194E-5</v>
      </c>
      <c r="P8" s="31"/>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row>
    <row r="9" spans="1:490" s="6" customFormat="1" ht="41.45" customHeight="1">
      <c r="A9" s="107" t="str">
        <f>'[3]PEP Av. Fin.'!A10</f>
        <v>1.1.2</v>
      </c>
      <c r="B9" s="717" t="str">
        <f>'[3]PEP Av. Fin.'!B10</f>
        <v>1.1.2 Escritório de Projetos implantado</v>
      </c>
      <c r="C9" s="116"/>
      <c r="D9" s="718"/>
      <c r="E9" s="117"/>
      <c r="F9" s="268">
        <f>F10</f>
        <v>43497</v>
      </c>
      <c r="G9" s="719">
        <f t="shared" ref="G9:H9" si="6">G10</f>
        <v>43646</v>
      </c>
      <c r="H9" s="720">
        <f t="shared" si="6"/>
        <v>0</v>
      </c>
      <c r="I9" s="562">
        <f>I10</f>
        <v>111428.57</v>
      </c>
      <c r="J9" s="721">
        <f t="shared" ref="J9:N9" si="7">J10</f>
        <v>0</v>
      </c>
      <c r="K9" s="563">
        <f t="shared" si="7"/>
        <v>111428.57</v>
      </c>
      <c r="L9" s="564">
        <f t="shared" si="7"/>
        <v>22285.714000000004</v>
      </c>
      <c r="M9" s="722">
        <f t="shared" si="7"/>
        <v>0</v>
      </c>
      <c r="N9" s="722">
        <f t="shared" si="7"/>
        <v>22285.714000000004</v>
      </c>
      <c r="O9" s="83">
        <f>N9/'[3]PEP Av. Fin.'!$H$211</f>
        <v>5.3061223582118579E-4</v>
      </c>
      <c r="P9" s="31"/>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row>
    <row r="10" spans="1:490" s="6" customFormat="1" ht="41.45" customHeight="1" collapsed="1">
      <c r="A10" s="108" t="str">
        <f>'[3]PEP Av. Fin.'!A11</f>
        <v>1.1.2.1</v>
      </c>
      <c r="B10" s="723" t="str">
        <f>'[3]PEP Av. Fin.'!B11</f>
        <v>Seleção e Contratação de Consultoria para elaboração e implementação de Plano Estratégico da SEFIN, incluindo  Escritório de Processos e Projetos</v>
      </c>
      <c r="C10" s="43" t="str">
        <f>VLOOKUP($A10,'[3]Matriz de Aquisições'!$D:$N,11,FALSE)</f>
        <v>14463-Firma Consultora</v>
      </c>
      <c r="D10" s="724" t="str">
        <f>VLOOKUP($A10,'[3]Matriz de Aquisições'!$D:$N,3,FALSE)</f>
        <v>Seleção Baseada na Qualidade e Custo (SBQC)</v>
      </c>
      <c r="E10" s="44" t="str">
        <f>VLOOKUP($A10,'[3]Matriz de Aquisições'!$D:$N,7,FALSE)</f>
        <v>Ex-Ante</v>
      </c>
      <c r="F10" s="270">
        <f>VLOOKUP($A10,'[3]Matriz de Aquisições'!$D:$N,8,FALSE)</f>
        <v>43497</v>
      </c>
      <c r="G10" s="725">
        <f>VLOOKUP($A10,'[3]Matriz de Aquisições'!$D:$N,9,FALSE)</f>
        <v>43646</v>
      </c>
      <c r="H10" s="726">
        <f>VLOOKUP($A10,'[3]Matriz de Aquisições'!$D:$N,10,FALSE)</f>
        <v>0</v>
      </c>
      <c r="I10" s="565">
        <f>VLOOKUP($A10,'[3]Matriz de Aquisições'!$D:$G,4,FALSE)*VLOOKUP($A10,'[3]Matriz de Aquisições'!$D:$H,5,FALSE)</f>
        <v>111428.57</v>
      </c>
      <c r="J10" s="727">
        <f>VLOOKUP($A10,'[3]Matriz de Aquisições'!$D:$G,4,FALSE)*VLOOKUP($A10,'[3]Matriz de Aquisições'!$D:$I,6,FALSE)</f>
        <v>0</v>
      </c>
      <c r="K10" s="566">
        <f t="shared" si="5"/>
        <v>111428.57</v>
      </c>
      <c r="L10" s="567">
        <f>VLOOKUP($A10,'[3]PEP Av. Fin.'!$A:$AB,9,FALSE)</f>
        <v>22285.714000000004</v>
      </c>
      <c r="M10" s="728">
        <f>VLOOKUP($A10,'[3]PEP Av. Fin.'!$A:$AB,10,FALSE)</f>
        <v>0</v>
      </c>
      <c r="N10" s="728">
        <f>L10+M10</f>
        <v>22285.714000000004</v>
      </c>
      <c r="O10" s="24">
        <f>N10/'[3]PEP Av. Fin.'!$H$211</f>
        <v>5.3061223582118579E-4</v>
      </c>
      <c r="P10" s="31"/>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row>
    <row r="11" spans="1:490" s="6" customFormat="1" ht="41.45" customHeight="1">
      <c r="A11" s="106" t="str">
        <f>'[3]PEP Av. Fin.'!A16</f>
        <v>1.2</v>
      </c>
      <c r="B11" s="711" t="str">
        <f>'[3]PEP Av. Fin.'!B16</f>
        <v>1.2   Modelo de gestión de procesos administrativos implantado</v>
      </c>
      <c r="C11" s="114"/>
      <c r="D11" s="712"/>
      <c r="E11" s="115"/>
      <c r="F11" s="266">
        <f>F12</f>
        <v>43497</v>
      </c>
      <c r="G11" s="713">
        <f t="shared" ref="G11:N11" si="8">G12</f>
        <v>43587</v>
      </c>
      <c r="H11" s="714">
        <f t="shared" si="8"/>
        <v>0</v>
      </c>
      <c r="I11" s="559">
        <f t="shared" si="8"/>
        <v>2000000</v>
      </c>
      <c r="J11" s="715">
        <f t="shared" si="8"/>
        <v>0</v>
      </c>
      <c r="K11" s="560">
        <f t="shared" si="8"/>
        <v>2000000</v>
      </c>
      <c r="L11" s="561">
        <f t="shared" si="8"/>
        <v>357142.85700000002</v>
      </c>
      <c r="M11" s="716">
        <f t="shared" si="8"/>
        <v>0</v>
      </c>
      <c r="N11" s="716">
        <f t="shared" si="8"/>
        <v>357142.85700000002</v>
      </c>
      <c r="O11" s="286">
        <f>N11/'[3]PEP Av. Fin.'!$H$211</f>
        <v>8.5034013206997106E-3</v>
      </c>
      <c r="P11" s="31"/>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row>
    <row r="12" spans="1:490" s="6" customFormat="1" ht="41.45" customHeight="1">
      <c r="A12" s="107" t="str">
        <f>'[3]PEP Av. Fin.'!A17</f>
        <v>1.2.1</v>
      </c>
      <c r="B12" s="717" t="str">
        <f>'[3]PEP Av. Fin.'!B17</f>
        <v>1.2.1 Modelo de gestão de processos administrativos da gestão estadual implantado</v>
      </c>
      <c r="C12" s="116"/>
      <c r="D12" s="718"/>
      <c r="E12" s="117"/>
      <c r="F12" s="268">
        <f>MIN(F13:F15)</f>
        <v>43497</v>
      </c>
      <c r="G12" s="719">
        <f t="shared" ref="G12:H12" si="9">MIN(G13:G15)</f>
        <v>43587</v>
      </c>
      <c r="H12" s="720">
        <f t="shared" si="9"/>
        <v>0</v>
      </c>
      <c r="I12" s="562">
        <f>SUM(I13:I15)</f>
        <v>2000000</v>
      </c>
      <c r="J12" s="721">
        <f t="shared" ref="J12:N12" si="10">SUM(J13:J15)</f>
        <v>0</v>
      </c>
      <c r="K12" s="563">
        <f t="shared" si="10"/>
        <v>2000000</v>
      </c>
      <c r="L12" s="564">
        <f t="shared" si="10"/>
        <v>357142.85700000002</v>
      </c>
      <c r="M12" s="722">
        <f t="shared" si="10"/>
        <v>0</v>
      </c>
      <c r="N12" s="722">
        <f t="shared" si="10"/>
        <v>357142.85700000002</v>
      </c>
      <c r="O12" s="83">
        <f>N12/'[3]PEP Av. Fin.'!$H$211</f>
        <v>8.5034013206997106E-3</v>
      </c>
      <c r="P12" s="31"/>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row>
    <row r="13" spans="1:490" s="6" customFormat="1" ht="41.45" customHeight="1">
      <c r="A13" s="108" t="str">
        <f>'[3]PEP Av. Fin.'!A18</f>
        <v>1.2.1.1</v>
      </c>
      <c r="B13" s="723" t="str">
        <f>'[3]PEP Av. Fin.'!B18</f>
        <v>Oficinas para otimização de processos</v>
      </c>
      <c r="C13" s="43" t="str">
        <f>VLOOKUP($A13,'[3]Matriz de Aquisições'!$D:$N,11,FALSE)</f>
        <v>14462-Serviços (Não Consultoria)</v>
      </c>
      <c r="D13" s="724" t="str">
        <f>VLOOKUP($A13,'[3]Matriz de Aquisições'!$D:$N,3,FALSE)</f>
        <v>Sistema Nacional (SN)</v>
      </c>
      <c r="E13" s="44" t="str">
        <f>VLOOKUP($A13,'[3]Matriz de Aquisições'!$D:$N,7,FALSE)</f>
        <v>Sistema Nacional</v>
      </c>
      <c r="F13" s="270">
        <f>VLOOKUP($A13,'[3]Matriz de Aquisições'!$D:$N,8,FALSE)</f>
        <v>43497</v>
      </c>
      <c r="G13" s="725">
        <f>VLOOKUP($A13,'[3]Matriz de Aquisições'!$D:$N,9,FALSE)</f>
        <v>43587</v>
      </c>
      <c r="H13" s="726">
        <f>VLOOKUP($A13,'[3]Matriz de Aquisições'!$D:$N,10,FALSE)</f>
        <v>0</v>
      </c>
      <c r="I13" s="565">
        <f>VLOOKUP($A13,'[3]Matriz de Aquisições'!$D:$G,4,FALSE)*VLOOKUP($A13,'[3]Matriz de Aquisições'!$D:$H,5,FALSE)</f>
        <v>428571.43</v>
      </c>
      <c r="J13" s="727">
        <f>VLOOKUP($A13,'[3]Matriz de Aquisições'!$D:$G,4,FALSE)*VLOOKUP($A13,'[3]Matriz de Aquisições'!$D:$I,6,FALSE)</f>
        <v>0</v>
      </c>
      <c r="K13" s="566">
        <f t="shared" si="5"/>
        <v>428571.43</v>
      </c>
      <c r="L13" s="567">
        <f>VLOOKUP($A13,'[3]PEP Av. Fin.'!$A:$AB,9,FALSE)</f>
        <v>42857.143000000004</v>
      </c>
      <c r="M13" s="728">
        <f>VLOOKUP($A13,'[3]PEP Av. Fin.'!$A:$AB,10,FALSE)</f>
        <v>0</v>
      </c>
      <c r="N13" s="728">
        <f t="shared" ref="N13:N15" si="11">L13+M13</f>
        <v>42857.143000000004</v>
      </c>
      <c r="O13" s="24">
        <f>N13/'[3]PEP Av. Fin.'!$H$211</f>
        <v>1.0204081622934892E-3</v>
      </c>
      <c r="P13" s="31"/>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row>
    <row r="14" spans="1:490" s="6" customFormat="1" ht="51">
      <c r="A14" s="108" t="str">
        <f>'[3]PEP Av. Fin.'!A20</f>
        <v>1.2.1.3</v>
      </c>
      <c r="B14" s="723" t="str">
        <f>'[3]PEP Av. Fin.'!B20</f>
        <v>Seleção e Contratação de Consultoria para estruturação dos processos e definição de Modelo  de Gestão Estratégica de Pessoas, Implantação e Estruturação da área de Gestão de Pessoas e Modelo de Gestão por Competências</v>
      </c>
      <c r="C14" s="43" t="str">
        <f>VLOOKUP($A14,'[3]Matriz de Aquisições'!$D:$N,11,FALSE)</f>
        <v>14463-Firma Consultora</v>
      </c>
      <c r="D14" s="724" t="str">
        <f>VLOOKUP($A14,'[3]Matriz de Aquisições'!$D:$N,3,FALSE)</f>
        <v>Seleção Baseada na Qualidade e Custo (SBQC)</v>
      </c>
      <c r="E14" s="44" t="str">
        <f>VLOOKUP($A14,'[3]Matriz de Aquisições'!$D:$N,7,FALSE)</f>
        <v>Ex-Ante</v>
      </c>
      <c r="F14" s="270">
        <f>VLOOKUP($A14,'[3]Matriz de Aquisições'!$D:$N,8,FALSE)</f>
        <v>43617</v>
      </c>
      <c r="G14" s="725">
        <f>VLOOKUP($A14,'[3]Matriz de Aquisições'!$D:$N,9,FALSE)</f>
        <v>43646</v>
      </c>
      <c r="H14" s="726">
        <f>VLOOKUP($A14,'[3]Matriz de Aquisições'!$D:$N,10,FALSE)</f>
        <v>0</v>
      </c>
      <c r="I14" s="565">
        <f>VLOOKUP($A14,'[3]Matriz de Aquisições'!$D:$G,4,FALSE)*VLOOKUP($A14,'[3]Matriz de Aquisições'!$D:$H,5,FALSE)</f>
        <v>71428.570000000007</v>
      </c>
      <c r="J14" s="727">
        <f>VLOOKUP($A14,'[3]Matriz de Aquisições'!$D:$G,4,FALSE)*VLOOKUP($A14,'[3]Matriz de Aquisições'!$D:$I,6,FALSE)</f>
        <v>0</v>
      </c>
      <c r="K14" s="566">
        <f t="shared" si="5"/>
        <v>71428.570000000007</v>
      </c>
      <c r="L14" s="567">
        <f>VLOOKUP($A14,'[3]PEP Av. Fin.'!$A:$AB,9,FALSE)</f>
        <v>14285.714000000002</v>
      </c>
      <c r="M14" s="728">
        <f>VLOOKUP($A14,'[3]PEP Av. Fin.'!$A:$AB,10,FALSE)</f>
        <v>0</v>
      </c>
      <c r="N14" s="728">
        <f t="shared" si="11"/>
        <v>14285.714000000002</v>
      </c>
      <c r="O14" s="24">
        <f>N14/'[3]PEP Av. Fin.'!$H$211</f>
        <v>3.4013604616132183E-4</v>
      </c>
      <c r="P14" s="31"/>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row>
    <row r="15" spans="1:490" s="6" customFormat="1" ht="25.5">
      <c r="A15" s="108" t="str">
        <f>'[3]PEP Av. Fin.'!A21</f>
        <v>1.2.1.4</v>
      </c>
      <c r="B15" s="723" t="str">
        <f>'[3]PEP Av. Fin.'!B21</f>
        <v xml:space="preserve">Mapeamento e remodelagem dos Processos de Compras do Estado </v>
      </c>
      <c r="C15" s="43" t="str">
        <f>VLOOKUP($A15,'[3]Matriz de Aquisições'!$D:$N,11,FALSE)</f>
        <v>14463-Firma Consultora</v>
      </c>
      <c r="D15" s="724" t="str">
        <f>VLOOKUP($A15,'[3]Matriz de Aquisições'!$D:$N,3,FALSE)</f>
        <v>Seleção Baseada na Qualidade e Custo (SBQC)</v>
      </c>
      <c r="E15" s="44" t="str">
        <f>VLOOKUP($A15,'[3]Matriz de Aquisições'!$D:$N,7,FALSE)</f>
        <v>Ex-Ante</v>
      </c>
      <c r="F15" s="270">
        <f>VLOOKUP($A15,'[3]Matriz de Aquisições'!$D:$N,8,FALSE)</f>
        <v>43983</v>
      </c>
      <c r="G15" s="725">
        <f>VLOOKUP($A15,'[3]Matriz de Aquisições'!$D:$N,9,FALSE)</f>
        <v>43646</v>
      </c>
      <c r="H15" s="726">
        <f>VLOOKUP($A15,'[3]Matriz de Aquisições'!$D:$N,10,FALSE)</f>
        <v>0</v>
      </c>
      <c r="I15" s="565">
        <f>VLOOKUP($A15,'[3]Matriz de Aquisições'!$D:$G,4,FALSE)*VLOOKUP($A15,'[3]Matriz de Aquisições'!$D:$H,5,FALSE)</f>
        <v>1500000</v>
      </c>
      <c r="J15" s="727">
        <f>VLOOKUP($A15,'[3]Matriz de Aquisições'!$D:$G,4,FALSE)*VLOOKUP($A15,'[3]Matriz de Aquisições'!$D:$I,6,FALSE)</f>
        <v>0</v>
      </c>
      <c r="K15" s="566">
        <f t="shared" si="5"/>
        <v>1500000</v>
      </c>
      <c r="L15" s="567">
        <f>VLOOKUP($A15,'[3]PEP Av. Fin.'!$A:$AB,9,FALSE)</f>
        <v>300000</v>
      </c>
      <c r="M15" s="728">
        <f>VLOOKUP($A15,'[3]PEP Av. Fin.'!$A:$AB,10,FALSE)</f>
        <v>0</v>
      </c>
      <c r="N15" s="728">
        <f t="shared" si="11"/>
        <v>300000</v>
      </c>
      <c r="O15" s="24">
        <f>N15/'[3]PEP Av. Fin.'!$H$211</f>
        <v>7.142857112244899E-3</v>
      </c>
      <c r="P15" s="31"/>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row>
    <row r="16" spans="1:490" s="6" customFormat="1" ht="41.45" customHeight="1">
      <c r="A16" s="106" t="str">
        <f>'[3]PEP Av. Fin.'!A23</f>
        <v>1.3</v>
      </c>
      <c r="B16" s="711" t="str">
        <f>'[3]PEP Av. Fin.'!B23</f>
        <v>1.3   Modelo de gestión de recursos humanos por competencias actualizado</v>
      </c>
      <c r="C16" s="114"/>
      <c r="D16" s="712"/>
      <c r="E16" s="115"/>
      <c r="F16" s="266">
        <f>MIN(F17,F24,F26)</f>
        <v>0</v>
      </c>
      <c r="G16" s="713">
        <f t="shared" ref="G16:H16" si="12">MIN(G17,G24,G26)</f>
        <v>90</v>
      </c>
      <c r="H16" s="714">
        <f t="shared" si="12"/>
        <v>0</v>
      </c>
      <c r="I16" s="559">
        <f>SUM(I17,I24,I26)</f>
        <v>2429462.5156564927</v>
      </c>
      <c r="J16" s="715">
        <f t="shared" ref="J16:N16" si="13">SUM(J17,J24,J26)</f>
        <v>530537.48434350709</v>
      </c>
      <c r="K16" s="560">
        <f t="shared" si="13"/>
        <v>2960000</v>
      </c>
      <c r="L16" s="561">
        <f t="shared" si="13"/>
        <v>485892.50313129852</v>
      </c>
      <c r="M16" s="716">
        <f t="shared" si="13"/>
        <v>106107.49686870142</v>
      </c>
      <c r="N16" s="716">
        <f t="shared" si="13"/>
        <v>592000</v>
      </c>
      <c r="O16" s="286">
        <f>N16/'[3]PEP Av. Fin.'!$H$211</f>
        <v>1.4095238034829935E-2</v>
      </c>
      <c r="P16" s="31"/>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row>
    <row r="17" spans="1:490" s="6" customFormat="1" ht="41.45" customHeight="1">
      <c r="A17" s="107" t="str">
        <f>'[3]PEP Av. Fin.'!A24</f>
        <v>1.3.1</v>
      </c>
      <c r="B17" s="717" t="str">
        <f>'[3]PEP Av. Fin.'!B24</f>
        <v>1.3.1 Mapeamento das Competências individuais, PDI e Trilhas de apredizagem</v>
      </c>
      <c r="C17" s="116"/>
      <c r="D17" s="718"/>
      <c r="E17" s="117"/>
      <c r="F17" s="268">
        <f>MIN(F18:F23)</f>
        <v>0</v>
      </c>
      <c r="G17" s="719">
        <f t="shared" ref="G17:H17" si="14">MIN(G18:G23)</f>
        <v>90</v>
      </c>
      <c r="H17" s="720">
        <f t="shared" si="14"/>
        <v>0</v>
      </c>
      <c r="I17" s="562">
        <f>SUM(I18:I23)</f>
        <v>1731428.57</v>
      </c>
      <c r="J17" s="721">
        <f t="shared" ref="J17:N17" si="15">SUM(J18:J23)</f>
        <v>0</v>
      </c>
      <c r="K17" s="563">
        <f t="shared" si="15"/>
        <v>1731428.57</v>
      </c>
      <c r="L17" s="564">
        <f t="shared" si="15"/>
        <v>346285.71399999998</v>
      </c>
      <c r="M17" s="722">
        <f t="shared" si="15"/>
        <v>0</v>
      </c>
      <c r="N17" s="722">
        <f t="shared" si="15"/>
        <v>346285.71399999998</v>
      </c>
      <c r="O17" s="83">
        <f>N17/'[3]PEP Av. Fin.'!$H$211</f>
        <v>8.2448979170456765E-3</v>
      </c>
      <c r="P17" s="31"/>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row>
    <row r="18" spans="1:490" s="6" customFormat="1" ht="41.45" customHeight="1">
      <c r="A18" s="108" t="str">
        <f>'[3]PEP Av. Fin.'!A25</f>
        <v>1.3.1.1</v>
      </c>
      <c r="B18" s="723" t="str">
        <f>'[3]PEP Av. Fin.'!B25</f>
        <v xml:space="preserve">Elaboração e implementação de  metodologia de Planejamento das aquisições </v>
      </c>
      <c r="C18" s="43" t="str">
        <f>VLOOKUP($A18,'[3]Matriz de Aquisições'!$D:$N,11,FALSE)</f>
        <v>14463-Firma Consultora</v>
      </c>
      <c r="D18" s="724" t="str">
        <f>VLOOKUP($A18,'[3]Matriz de Aquisições'!$D:$N,3,FALSE)</f>
        <v>Seleção Baseada na Qualidade e Custo (SBQC)</v>
      </c>
      <c r="E18" s="44" t="str">
        <f>VLOOKUP($A18,'[3]Matriz de Aquisições'!$D:$N,7,FALSE)</f>
        <v>Ex-Ante</v>
      </c>
      <c r="F18" s="270">
        <f>VLOOKUP($A18,'[3]Matriz de Aquisições'!$D:$N,8,FALSE)</f>
        <v>43497</v>
      </c>
      <c r="G18" s="725">
        <f>VLOOKUP($A18,'[3]Matriz de Aquisições'!$D:$N,9,FALSE)</f>
        <v>43646</v>
      </c>
      <c r="H18" s="726">
        <f>VLOOKUP($A18,'[3]Matriz de Aquisições'!$D:$N,10,FALSE)</f>
        <v>0</v>
      </c>
      <c r="I18" s="565">
        <f>VLOOKUP($A18,'[3]Matriz de Aquisições'!$D:$G,4,FALSE)*VLOOKUP($A18,'[3]Matriz de Aquisições'!$D:$H,5,FALSE)</f>
        <v>342857.14</v>
      </c>
      <c r="J18" s="727">
        <f>VLOOKUP($A18,'[3]Matriz de Aquisições'!$D:$G,4,FALSE)*VLOOKUP($A18,'[3]Matriz de Aquisições'!$D:$I,6,FALSE)</f>
        <v>0</v>
      </c>
      <c r="K18" s="566">
        <f t="shared" si="5"/>
        <v>342857.14</v>
      </c>
      <c r="L18" s="567">
        <f>VLOOKUP($A18,'[3]PEP Av. Fin.'!$A:$AB,9,FALSE)</f>
        <v>68571.428</v>
      </c>
      <c r="M18" s="728">
        <f>VLOOKUP($A18,'[3]PEP Av. Fin.'!$A:$AB,10,FALSE)</f>
        <v>0</v>
      </c>
      <c r="N18" s="728">
        <f t="shared" ref="N18:N23" si="16">L18+M18</f>
        <v>68571.428</v>
      </c>
      <c r="O18" s="24">
        <f>N18/'[3]PEP Av. Fin.'!$H$211</f>
        <v>1.6326530406219634E-3</v>
      </c>
      <c r="P18" s="31"/>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row>
    <row r="19" spans="1:490" s="6" customFormat="1" ht="41.45" customHeight="1">
      <c r="A19" s="108" t="str">
        <f>'[3]PEP Av. Fin.'!A26</f>
        <v>1.3.1.2</v>
      </c>
      <c r="B19" s="723" t="str">
        <f>'[3]PEP Av. Fin.'!B26</f>
        <v>Revisão e implementação do Modelo de Atendimento presencial e online, com pesquisa de satisfação aos contribuintes</v>
      </c>
      <c r="C19" s="43" t="str">
        <f>VLOOKUP($A19,'[3]Matriz de Aquisições'!$D:$N,11,FALSE)</f>
        <v>14463-Firma Consultora</v>
      </c>
      <c r="D19" s="724" t="str">
        <f>VLOOKUP($A19,'[3]Matriz de Aquisições'!$D:$N,3,FALSE)</f>
        <v>Seleção Baseada na Qualidade e Custo (SBQC)</v>
      </c>
      <c r="E19" s="44" t="str">
        <f>VLOOKUP($A19,'[3]Matriz de Aquisições'!$D:$N,7,FALSE)</f>
        <v>Ex-Ante</v>
      </c>
      <c r="F19" s="270">
        <f>VLOOKUP($A19,'[3]Matriz de Aquisições'!$D:$N,8,FALSE)</f>
        <v>43497</v>
      </c>
      <c r="G19" s="725">
        <f>VLOOKUP($A19,'[3]Matriz de Aquisições'!$D:$N,9,FALSE)</f>
        <v>43646</v>
      </c>
      <c r="H19" s="726">
        <f>VLOOKUP($A19,'[3]Matriz de Aquisições'!$D:$N,10,FALSE)</f>
        <v>0</v>
      </c>
      <c r="I19" s="565">
        <f>VLOOKUP($A19,'[3]Matriz de Aquisições'!$D:$G,4,FALSE)*VLOOKUP($A19,'[3]Matriz de Aquisições'!$D:$H,5,FALSE)</f>
        <v>42857.14</v>
      </c>
      <c r="J19" s="727">
        <f>VLOOKUP($A19,'[3]Matriz de Aquisições'!$D:$G,4,FALSE)*VLOOKUP($A19,'[3]Matriz de Aquisições'!$D:$I,6,FALSE)</f>
        <v>0</v>
      </c>
      <c r="K19" s="566">
        <f t="shared" si="5"/>
        <v>42857.14</v>
      </c>
      <c r="L19" s="567">
        <f>VLOOKUP($A19,'[3]PEP Av. Fin.'!$A:$AB,9,FALSE)</f>
        <v>8571.4279999999999</v>
      </c>
      <c r="M19" s="728">
        <f>VLOOKUP($A19,'[3]PEP Av. Fin.'!$A:$AB,10,FALSE)</f>
        <v>0</v>
      </c>
      <c r="N19" s="728">
        <f t="shared" si="16"/>
        <v>8571.4279999999999</v>
      </c>
      <c r="O19" s="24">
        <f>N19/'[3]PEP Av. Fin.'!$H$211</f>
        <v>2.0408161817298359E-4</v>
      </c>
      <c r="P19" s="31"/>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row>
    <row r="20" spans="1:490" s="6" customFormat="1" ht="41.45" customHeight="1">
      <c r="A20" s="108" t="str">
        <f>'[3]PEP Av. Fin.'!A27</f>
        <v>1.3.1.3</v>
      </c>
      <c r="B20" s="723" t="str">
        <f>'[3]PEP Av. Fin.'!B27</f>
        <v>Seleção e Contratação de Consultoria para Revisão dos  Processos de Planejamento e Execução Orçamentária.</v>
      </c>
      <c r="C20" s="43" t="str">
        <f>VLOOKUP($A20,'[3]Matriz de Aquisições'!$D:$N,11,FALSE)</f>
        <v>14463-Firma Consultora</v>
      </c>
      <c r="D20" s="724" t="str">
        <f>VLOOKUP($A20,'[3]Matriz de Aquisições'!$D:$N,3,FALSE)</f>
        <v>Seleção Baseada na Qualidade e Custo (SBQC)</v>
      </c>
      <c r="E20" s="44" t="str">
        <f>VLOOKUP($A20,'[3]Matriz de Aquisições'!$D:$N,7,FALSE)</f>
        <v>Ex-Ante</v>
      </c>
      <c r="F20" s="270">
        <f>VLOOKUP($A20,'[3]Matriz de Aquisições'!$D:$N,8,FALSE)</f>
        <v>43983</v>
      </c>
      <c r="G20" s="725">
        <f>VLOOKUP($A20,'[3]Matriz de Aquisições'!$D:$N,9,FALSE)</f>
        <v>43646</v>
      </c>
      <c r="H20" s="726">
        <f>VLOOKUP($A20,'[3]Matriz de Aquisições'!$D:$N,10,FALSE)</f>
        <v>0</v>
      </c>
      <c r="I20" s="565">
        <f>VLOOKUP($A20,'[3]Matriz de Aquisições'!$D:$G,4,FALSE)*VLOOKUP($A20,'[3]Matriz de Aquisições'!$D:$H,5,FALSE)</f>
        <v>685714.29</v>
      </c>
      <c r="J20" s="727">
        <f>VLOOKUP($A20,'[3]Matriz de Aquisições'!$D:$G,4,FALSE)*VLOOKUP($A20,'[3]Matriz de Aquisições'!$D:$I,6,FALSE)</f>
        <v>0</v>
      </c>
      <c r="K20" s="566">
        <f t="shared" si="5"/>
        <v>685714.29</v>
      </c>
      <c r="L20" s="567">
        <f>VLOOKUP($A20,'[3]PEP Av. Fin.'!$A:$AB,9,FALSE)</f>
        <v>137142.85800000001</v>
      </c>
      <c r="M20" s="728">
        <f>VLOOKUP($A20,'[3]PEP Av. Fin.'!$A:$AB,10,FALSE)</f>
        <v>0</v>
      </c>
      <c r="N20" s="728">
        <f t="shared" si="16"/>
        <v>137142.85800000001</v>
      </c>
      <c r="O20" s="24">
        <f>N20/'[3]PEP Av. Fin.'!$H$211</f>
        <v>3.2653061288629745E-3</v>
      </c>
      <c r="P20" s="31"/>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row>
    <row r="21" spans="1:490" s="6" customFormat="1" ht="41.45" customHeight="1">
      <c r="A21" s="108" t="str">
        <f>'[3]PEP Av. Fin.'!A28</f>
        <v>1.3.1.4</v>
      </c>
      <c r="B21" s="723" t="str">
        <f>'[3]PEP Av. Fin.'!B28</f>
        <v>Seleção e Contratação de Consultoria para revisão da metodologia  de Programação e Execução Financeira</v>
      </c>
      <c r="C21" s="43" t="str">
        <f>VLOOKUP($A21,'[3]Matriz de Aquisições'!$D:$N,11,FALSE)</f>
        <v>14463-Firma Consultora</v>
      </c>
      <c r="D21" s="724" t="str">
        <f>VLOOKUP($A21,'[3]Matriz de Aquisições'!$D:$N,3,FALSE)</f>
        <v>Seleção Baseada na Qualidade e Custo (SBQC)</v>
      </c>
      <c r="E21" s="44" t="str">
        <f>VLOOKUP($A21,'[3]Matriz de Aquisições'!$D:$N,7,FALSE)</f>
        <v>Ex-Ante</v>
      </c>
      <c r="F21" s="270">
        <f>VLOOKUP($A21,'[3]Matriz de Aquisições'!$D:$N,8,FALSE)</f>
        <v>43617</v>
      </c>
      <c r="G21" s="725">
        <f>VLOOKUP($A21,'[3]Matriz de Aquisições'!$D:$N,9,FALSE)</f>
        <v>43646</v>
      </c>
      <c r="H21" s="726">
        <f>VLOOKUP($A21,'[3]Matriz de Aquisições'!$D:$N,10,FALSE)</f>
        <v>0</v>
      </c>
      <c r="I21" s="565">
        <f>VLOOKUP($A21,'[3]Matriz de Aquisições'!$D:$G,4,FALSE)*VLOOKUP($A21,'[3]Matriz de Aquisições'!$D:$H,5,FALSE)</f>
        <v>428571.43</v>
      </c>
      <c r="J21" s="727">
        <f>VLOOKUP($A21,'[3]Matriz de Aquisições'!$D:$G,4,FALSE)*VLOOKUP($A21,'[3]Matriz de Aquisições'!$D:$I,6,FALSE)</f>
        <v>0</v>
      </c>
      <c r="K21" s="566">
        <f t="shared" si="5"/>
        <v>428571.43</v>
      </c>
      <c r="L21" s="567">
        <f>VLOOKUP($A21,'[3]PEP Av. Fin.'!$A:$AB,9,FALSE)</f>
        <v>85714.286000000007</v>
      </c>
      <c r="M21" s="728">
        <f>VLOOKUP($A21,'[3]PEP Av. Fin.'!$A:$AB,10,FALSE)</f>
        <v>0</v>
      </c>
      <c r="N21" s="728">
        <f t="shared" si="16"/>
        <v>85714.286000000007</v>
      </c>
      <c r="O21" s="24">
        <f>N21/'[3]PEP Av. Fin.'!$H$211</f>
        <v>2.0408163245869784E-3</v>
      </c>
      <c r="P21" s="31"/>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row>
    <row r="22" spans="1:490" s="6" customFormat="1" ht="41.45" customHeight="1">
      <c r="A22" s="108" t="str">
        <f>'[3]PEP Av. Fin.'!A29</f>
        <v>1.3.1.5</v>
      </c>
      <c r="B22" s="723" t="str">
        <f>'[3]PEP Av. Fin.'!B29</f>
        <v>Visita técnica a outros entes da federação</v>
      </c>
      <c r="C22" s="43" t="str">
        <f>VLOOKUP($A22,'[3]Matriz de Aquisições'!$D:$N,11,FALSE)</f>
        <v>Capacitação</v>
      </c>
      <c r="D22" s="724" t="str">
        <f>VLOOKUP($A22,'[3]Matriz de Aquisições'!$D:$N,3,FALSE)</f>
        <v>Contratação Direta (CD)</v>
      </c>
      <c r="E22" s="44" t="str">
        <f>VLOOKUP($A22,'[3]Matriz de Aquisições'!$D:$N,7,FALSE)</f>
        <v>Ex-Post</v>
      </c>
      <c r="F22" s="270">
        <f>VLOOKUP($A22,'[3]Matriz de Aquisições'!$D:$N,8,FALSE)</f>
        <v>0</v>
      </c>
      <c r="G22" s="725">
        <f>VLOOKUP($A22,'[3]Matriz de Aquisições'!$D:$N,9,FALSE)</f>
        <v>90</v>
      </c>
      <c r="H22" s="726">
        <f>VLOOKUP($A22,'[3]Matriz de Aquisições'!$D:$N,10,FALSE)</f>
        <v>0</v>
      </c>
      <c r="I22" s="565">
        <f>VLOOKUP($A22,'[3]Matriz de Aquisições'!$D:$G,4,FALSE)*VLOOKUP($A22,'[3]Matriz de Aquisições'!$D:$H,5,FALSE)</f>
        <v>17142.86</v>
      </c>
      <c r="J22" s="727">
        <f>VLOOKUP($A22,'[3]Matriz de Aquisições'!$D:$G,4,FALSE)*VLOOKUP($A22,'[3]Matriz de Aquisições'!$D:$I,6,FALSE)</f>
        <v>0</v>
      </c>
      <c r="K22" s="566">
        <f t="shared" si="5"/>
        <v>17142.86</v>
      </c>
      <c r="L22" s="567">
        <f>VLOOKUP($A22,'[3]PEP Av. Fin.'!$A:$AB,9,FALSE)</f>
        <v>3428.5720000000001</v>
      </c>
      <c r="M22" s="728">
        <f>VLOOKUP($A22,'[3]PEP Av. Fin.'!$A:$AB,10,FALSE)</f>
        <v>0</v>
      </c>
      <c r="N22" s="728">
        <f t="shared" si="16"/>
        <v>3428.5720000000001</v>
      </c>
      <c r="O22" s="24">
        <f>N22/'[3]PEP Av. Fin.'!$H$211</f>
        <v>8.1632666316812402E-5</v>
      </c>
      <c r="P22" s="31"/>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row>
    <row r="23" spans="1:490" s="6" customFormat="1" ht="41.45" customHeight="1">
      <c r="A23" s="108" t="str">
        <f>'[3]PEP Av. Fin.'!A31</f>
        <v>1.3.1.7</v>
      </c>
      <c r="B23" s="723" t="str">
        <f>'[3]PEP Av. Fin.'!B31</f>
        <v>Participação em eventos</v>
      </c>
      <c r="C23" s="43" t="str">
        <f>VLOOKUP($A23,'[3]Matriz de Aquisições'!$D:$N,11,FALSE)</f>
        <v>Capacitação</v>
      </c>
      <c r="D23" s="724" t="str">
        <f>VLOOKUP($A23,'[3]Matriz de Aquisições'!$D:$N,3,FALSE)</f>
        <v>Contratação Direta (CD)</v>
      </c>
      <c r="E23" s="44" t="str">
        <f>VLOOKUP($A23,'[3]Matriz de Aquisições'!$D:$N,7,FALSE)</f>
        <v>Ex-Post</v>
      </c>
      <c r="F23" s="270">
        <f>VLOOKUP($A23,'[3]Matriz de Aquisições'!$D:$N,8,FALSE)</f>
        <v>0</v>
      </c>
      <c r="G23" s="725">
        <f>VLOOKUP($A23,'[3]Matriz de Aquisições'!$D:$N,9,FALSE)</f>
        <v>90</v>
      </c>
      <c r="H23" s="726">
        <f>VLOOKUP($A23,'[3]Matriz de Aquisições'!$D:$N,10,FALSE)</f>
        <v>0</v>
      </c>
      <c r="I23" s="565">
        <f>VLOOKUP($A23,'[3]Matriz de Aquisições'!$D:$G,4,FALSE)*VLOOKUP($A23,'[3]Matriz de Aquisições'!$D:$H,5,FALSE)</f>
        <v>214285.71</v>
      </c>
      <c r="J23" s="727">
        <f>VLOOKUP($A23,'[3]Matriz de Aquisições'!$D:$G,4,FALSE)*VLOOKUP($A23,'[3]Matriz de Aquisições'!$D:$I,6,FALSE)</f>
        <v>0</v>
      </c>
      <c r="K23" s="566">
        <f t="shared" si="5"/>
        <v>214285.71</v>
      </c>
      <c r="L23" s="567">
        <f>VLOOKUP($A23,'[3]PEP Av. Fin.'!$A:$AB,9,FALSE)</f>
        <v>42857.142</v>
      </c>
      <c r="M23" s="728">
        <f>VLOOKUP($A23,'[3]PEP Av. Fin.'!$A:$AB,10,FALSE)</f>
        <v>0</v>
      </c>
      <c r="N23" s="728">
        <f t="shared" si="16"/>
        <v>42857.142</v>
      </c>
      <c r="O23" s="24">
        <f>N23/'[3]PEP Av. Fin.'!$H$211</f>
        <v>1.0204081384839654E-3</v>
      </c>
      <c r="P23" s="31"/>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row>
    <row r="24" spans="1:490" s="6" customFormat="1" ht="41.45" customHeight="1">
      <c r="A24" s="107" t="str">
        <f>'[3]PEP Av. Fin.'!A32</f>
        <v>1.3.2</v>
      </c>
      <c r="B24" s="717" t="str">
        <f>'[3]PEP Av. Fin.'!B32</f>
        <v>1.3.2 Readequação tecnológica do espaço multimeios</v>
      </c>
      <c r="C24" s="116"/>
      <c r="D24" s="718"/>
      <c r="E24" s="117"/>
      <c r="F24" s="268">
        <f>MIN(F25)</f>
        <v>43617</v>
      </c>
      <c r="G24" s="719">
        <f t="shared" ref="G24:H24" si="17">MIN(G25)</f>
        <v>43707</v>
      </c>
      <c r="H24" s="720">
        <f t="shared" si="17"/>
        <v>0</v>
      </c>
      <c r="I24" s="562">
        <f>SUM(I25)</f>
        <v>85714.29</v>
      </c>
      <c r="J24" s="721">
        <f t="shared" ref="J24:N24" si="18">SUM(J25)</f>
        <v>0</v>
      </c>
      <c r="K24" s="563">
        <f t="shared" si="18"/>
        <v>85714.29</v>
      </c>
      <c r="L24" s="564">
        <f t="shared" si="18"/>
        <v>17142.858</v>
      </c>
      <c r="M24" s="722">
        <f t="shared" si="18"/>
        <v>0</v>
      </c>
      <c r="N24" s="722">
        <f t="shared" si="18"/>
        <v>17142.858</v>
      </c>
      <c r="O24" s="83">
        <f>N24/'[3]PEP Av. Fin.'!$H$211</f>
        <v>4.081632839650146E-4</v>
      </c>
      <c r="P24" s="31"/>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row>
    <row r="25" spans="1:490" s="6" customFormat="1" ht="41.45" customHeight="1">
      <c r="A25" s="108" t="str">
        <f>'[3]PEP Av. Fin.'!A33</f>
        <v>1.3.2.1</v>
      </c>
      <c r="B25" s="723" t="str">
        <f>'[3]PEP Av. Fin.'!B33</f>
        <v>Equipamentos para o Studio</v>
      </c>
      <c r="C25" s="43" t="str">
        <f>VLOOKUP($A25,'[3]Matriz de Aquisições'!$D:$N,11,FALSE)</f>
        <v>14461-Bens</v>
      </c>
      <c r="D25" s="724" t="str">
        <f>VLOOKUP($A25,'[3]Matriz de Aquisições'!$D:$N,3,FALSE)</f>
        <v>Sistema Nacional (SN)</v>
      </c>
      <c r="E25" s="44" t="str">
        <f>VLOOKUP($A25,'[3]Matriz de Aquisições'!$D:$N,7,FALSE)</f>
        <v>Sistema Nacional</v>
      </c>
      <c r="F25" s="270">
        <f>VLOOKUP($A25,'[3]Matriz de Aquisições'!$D:$N,8,FALSE)</f>
        <v>43617</v>
      </c>
      <c r="G25" s="725">
        <f>VLOOKUP($A25,'[3]Matriz de Aquisições'!$D:$N,9,FALSE)</f>
        <v>43707</v>
      </c>
      <c r="H25" s="726">
        <f>VLOOKUP($A25,'[3]Matriz de Aquisições'!$D:$N,10,FALSE)</f>
        <v>0</v>
      </c>
      <c r="I25" s="565">
        <f>VLOOKUP($A25,'[3]Matriz de Aquisições'!$D:$G,4,FALSE)*VLOOKUP($A25,'[3]Matriz de Aquisições'!$D:$H,5,FALSE)</f>
        <v>85714.29</v>
      </c>
      <c r="J25" s="727">
        <f>VLOOKUP($A25,'[3]Matriz de Aquisições'!$D:$G,4,FALSE)*VLOOKUP($A25,'[3]Matriz de Aquisições'!$D:$I,6,FALSE)</f>
        <v>0</v>
      </c>
      <c r="K25" s="566">
        <f t="shared" si="5"/>
        <v>85714.29</v>
      </c>
      <c r="L25" s="567">
        <f>VLOOKUP($A25,'[3]PEP Av. Fin.'!$A:$AB,9,FALSE)</f>
        <v>17142.858</v>
      </c>
      <c r="M25" s="728">
        <f>VLOOKUP($A25,'[3]PEP Av. Fin.'!$A:$AB,10,FALSE)</f>
        <v>0</v>
      </c>
      <c r="N25" s="728">
        <f>L25+M25</f>
        <v>17142.858</v>
      </c>
      <c r="O25" s="24">
        <f>N25/'[3]PEP Av. Fin.'!$H$211</f>
        <v>4.081632839650146E-4</v>
      </c>
      <c r="P25" s="31"/>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row>
    <row r="26" spans="1:490" s="6" customFormat="1" ht="41.45" customHeight="1">
      <c r="A26" s="107" t="str">
        <f>'[3]PEP Av. Fin.'!A34</f>
        <v>1.3.3</v>
      </c>
      <c r="B26" s="717" t="str">
        <f>'[3]PEP Av. Fin.'!B34</f>
        <v>1.3.3 Infraestrutura de TI ampliada e atualizada</v>
      </c>
      <c r="C26" s="116"/>
      <c r="D26" s="718"/>
      <c r="E26" s="117"/>
      <c r="F26" s="268">
        <f>MIN(F27)</f>
        <v>43617</v>
      </c>
      <c r="G26" s="719">
        <f t="shared" ref="G26:H26" si="19">MIN(G27)</f>
        <v>43707</v>
      </c>
      <c r="H26" s="720">
        <f t="shared" si="19"/>
        <v>0</v>
      </c>
      <c r="I26" s="562">
        <f>SUM(I27)</f>
        <v>612319.65565649269</v>
      </c>
      <c r="J26" s="721">
        <f t="shared" ref="J26:N26" si="20">SUM(J27)</f>
        <v>530537.48434350709</v>
      </c>
      <c r="K26" s="563">
        <f t="shared" si="20"/>
        <v>1142857.1399999997</v>
      </c>
      <c r="L26" s="564">
        <f t="shared" si="20"/>
        <v>122463.93113129854</v>
      </c>
      <c r="M26" s="722">
        <f t="shared" si="20"/>
        <v>106107.49686870142</v>
      </c>
      <c r="N26" s="722">
        <f t="shared" si="20"/>
        <v>228571.42799999996</v>
      </c>
      <c r="O26" s="83">
        <f>N26/'[3]PEP Av. Fin.'!$H$211</f>
        <v>5.4421768338192419E-3</v>
      </c>
      <c r="P26" s="31"/>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row>
    <row r="27" spans="1:490" s="6" customFormat="1" ht="41.45" customHeight="1">
      <c r="A27" s="108" t="str">
        <f>'[3]PEP Av. Fin.'!A35</f>
        <v>1.3.3.1</v>
      </c>
      <c r="B27" s="723" t="str">
        <f>'[3]PEP Av. Fin.'!B35</f>
        <v>Atualização e integração do Sistema  de Gestão de Recursos Humanos (SIARHES)</v>
      </c>
      <c r="C27" s="43" t="str">
        <f>VLOOKUP($A27,'[3]Matriz de Aquisições'!$D:$N,11,FALSE)</f>
        <v>14463-Firma Consultora</v>
      </c>
      <c r="D27" s="724" t="str">
        <f>VLOOKUP($A27,'[3]Matriz de Aquisições'!$D:$N,3,FALSE)</f>
        <v>Seleção Baseada na Qualidade e Custo (SBQC)</v>
      </c>
      <c r="E27" s="44" t="str">
        <f>VLOOKUP($A27,'[3]Matriz de Aquisições'!$D:$N,7,FALSE)</f>
        <v>Ex-Ante</v>
      </c>
      <c r="F27" s="270">
        <f>VLOOKUP($A27,'[3]Matriz de Aquisições'!$D:$N,8,FALSE)</f>
        <v>43617</v>
      </c>
      <c r="G27" s="725">
        <f>VLOOKUP($A27,'[3]Matriz de Aquisições'!$D:$N,9,FALSE)</f>
        <v>43707</v>
      </c>
      <c r="H27" s="726">
        <f>VLOOKUP($A27,'[3]Matriz de Aquisições'!$D:$N,10,FALSE)</f>
        <v>0</v>
      </c>
      <c r="I27" s="565">
        <f>VLOOKUP($A27,'[3]Matriz de Aquisições'!$D:$G,4,FALSE)*VLOOKUP($A27,'[3]Matriz de Aquisições'!$D:$H,5,FALSE)</f>
        <v>612319.65565649269</v>
      </c>
      <c r="J27" s="727">
        <f>VLOOKUP($A27,'[3]Matriz de Aquisições'!$D:$G,4,FALSE)*VLOOKUP($A27,'[3]Matriz de Aquisições'!$D:$I,6,FALSE)</f>
        <v>530537.48434350709</v>
      </c>
      <c r="K27" s="566">
        <f t="shared" si="5"/>
        <v>1142857.1399999997</v>
      </c>
      <c r="L27" s="567">
        <f>VLOOKUP($A27,'[3]PEP Av. Fin.'!$A:$AB,9,FALSE)</f>
        <v>122463.93113129854</v>
      </c>
      <c r="M27" s="728">
        <f>VLOOKUP($A27,'[3]PEP Av. Fin.'!$A:$AB,10,FALSE)</f>
        <v>106107.49686870142</v>
      </c>
      <c r="N27" s="728">
        <f>L27+M27</f>
        <v>228571.42799999996</v>
      </c>
      <c r="O27" s="24">
        <f>N27/'[3]PEP Av. Fin.'!$H$211</f>
        <v>5.4421768338192419E-3</v>
      </c>
      <c r="P27" s="31"/>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row>
    <row r="28" spans="1:490" s="6" customFormat="1" ht="41.45" customHeight="1">
      <c r="A28" s="106" t="str">
        <f>'[3]PEP Av. Fin.'!A36</f>
        <v>1.4</v>
      </c>
      <c r="B28" s="711" t="str">
        <f>'[3]PEP Av. Fin.'!B36</f>
        <v>1.4   Modelo de gobernanza de TIC actualizado</v>
      </c>
      <c r="C28" s="114"/>
      <c r="D28" s="712"/>
      <c r="E28" s="115"/>
      <c r="F28" s="266">
        <f>MIN(F29,F32)</f>
        <v>0</v>
      </c>
      <c r="G28" s="713">
        <f t="shared" ref="G28:H28" si="21">MIN(G29,G32)</f>
        <v>90</v>
      </c>
      <c r="H28" s="714">
        <f t="shared" si="21"/>
        <v>0</v>
      </c>
      <c r="I28" s="559">
        <f>SUM(I29,I32)</f>
        <v>4532286.57</v>
      </c>
      <c r="J28" s="715">
        <f>SUM(J29,J32)</f>
        <v>0</v>
      </c>
      <c r="K28" s="560">
        <f>SUM(K29,K32)</f>
        <v>4532286.57</v>
      </c>
      <c r="L28" s="561">
        <f t="shared" ref="L28:N28" si="22">SUM(L29,L32)</f>
        <v>1827886.0140000002</v>
      </c>
      <c r="M28" s="716">
        <f t="shared" si="22"/>
        <v>0</v>
      </c>
      <c r="N28" s="716">
        <f t="shared" si="22"/>
        <v>1827886.0140000002</v>
      </c>
      <c r="O28" s="286">
        <f>N28/'[3]PEP Av. Fin.'!$H$211</f>
        <v>4.3521095384909607E-2</v>
      </c>
      <c r="P28" s="31"/>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row>
    <row r="29" spans="1:490" s="6" customFormat="1" ht="41.45" customHeight="1">
      <c r="A29" s="107" t="str">
        <f>'[3]PEP Av. Fin.'!A37</f>
        <v>1.4.1</v>
      </c>
      <c r="B29" s="717" t="str">
        <f>'[3]PEP Av. Fin.'!B37</f>
        <v>1.4.1 Implantação do Plano Diretor de Tecnologia da Informação</v>
      </c>
      <c r="C29" s="116"/>
      <c r="D29" s="718"/>
      <c r="E29" s="117"/>
      <c r="F29" s="268">
        <f>MIN(F30:F31)</f>
        <v>0</v>
      </c>
      <c r="G29" s="719">
        <f t="shared" ref="G29:H29" si="23">MIN(G30:G31)</f>
        <v>90</v>
      </c>
      <c r="H29" s="720">
        <f t="shared" si="23"/>
        <v>0</v>
      </c>
      <c r="I29" s="562">
        <f>SUM(I30:I31)</f>
        <v>117999.57</v>
      </c>
      <c r="J29" s="721">
        <f t="shared" ref="J29:N29" si="24">SUM(J30:J31)</f>
        <v>0</v>
      </c>
      <c r="K29" s="563">
        <f t="shared" si="24"/>
        <v>117999.57</v>
      </c>
      <c r="L29" s="564">
        <f t="shared" si="24"/>
        <v>23599.914000000001</v>
      </c>
      <c r="M29" s="722">
        <f t="shared" si="24"/>
        <v>0</v>
      </c>
      <c r="N29" s="722">
        <f t="shared" si="24"/>
        <v>23599.914000000001</v>
      </c>
      <c r="O29" s="83">
        <f>N29/'[3]PEP Av. Fin.'!$H$211</f>
        <v>5.6190271187755991E-4</v>
      </c>
      <c r="P29" s="3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row>
    <row r="30" spans="1:490" s="6" customFormat="1" ht="41.45" customHeight="1">
      <c r="A30" s="108" t="str">
        <f>'[3]PEP Av. Fin.'!A40</f>
        <v>1.4.1.3</v>
      </c>
      <c r="B30" s="723" t="str">
        <f>'[3]PEP Av. Fin.'!B40</f>
        <v>Mapeamento e remodelagem dos processos de negócio para automações no Sistema Integrado de Planejamento, Orçamento, Finanças e Contabilidade</v>
      </c>
      <c r="C30" s="43" t="str">
        <f>VLOOKUP($A30,'[3]Matriz de Aquisições'!$D:$N,11,FALSE)</f>
        <v>14463-Firma Consultora</v>
      </c>
      <c r="D30" s="724" t="str">
        <f>VLOOKUP($A30,'[3]Matriz de Aquisições'!$D:$N,3,FALSE)</f>
        <v>Seleção Baseada na Qualidade e Custo (SBQC)</v>
      </c>
      <c r="E30" s="44" t="str">
        <f>VLOOKUP($A30,'[3]Matriz de Aquisições'!$D:$N,7,FALSE)</f>
        <v>Ex-Ante</v>
      </c>
      <c r="F30" s="270">
        <f>VLOOKUP($A30,'[3]Matriz de Aquisições'!$D:$N,8,FALSE)</f>
        <v>43983</v>
      </c>
      <c r="G30" s="725">
        <f>VLOOKUP($A30,'[3]Matriz de Aquisições'!$D:$N,9,FALSE)</f>
        <v>43646</v>
      </c>
      <c r="H30" s="726">
        <f>VLOOKUP($A30,'[3]Matriz de Aquisições'!$D:$N,10,FALSE)</f>
        <v>0</v>
      </c>
      <c r="I30" s="565">
        <f>VLOOKUP($A30,'[3]Matriz de Aquisições'!$D:$G,4,FALSE)*VLOOKUP($A30,'[3]Matriz de Aquisições'!$D:$H,5,FALSE)</f>
        <v>114571</v>
      </c>
      <c r="J30" s="727">
        <f>VLOOKUP($A30,'[3]Matriz de Aquisições'!$D:$G,4,FALSE)*VLOOKUP($A30,'[3]Matriz de Aquisições'!$D:$I,6,FALSE)</f>
        <v>0</v>
      </c>
      <c r="K30" s="566">
        <f t="shared" ref="K30" si="25">I30+J30</f>
        <v>114571</v>
      </c>
      <c r="L30" s="567">
        <f>VLOOKUP($A30,'[3]PEP Av. Fin.'!$A:$AB,9,FALSE)</f>
        <v>22914.2</v>
      </c>
      <c r="M30" s="728">
        <f>VLOOKUP($A30,'[3]PEP Av. Fin.'!$A:$AB,10,FALSE)</f>
        <v>0</v>
      </c>
      <c r="N30" s="728">
        <f>L30+M30</f>
        <v>22914.2</v>
      </c>
      <c r="O30" s="24">
        <f>N30/'[3]PEP Av. Fin.'!$H$211</f>
        <v>5.4557618813800689E-4</v>
      </c>
      <c r="P30" s="31"/>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row>
    <row r="31" spans="1:490" s="6" customFormat="1" ht="41.45" customHeight="1">
      <c r="A31" s="108" t="str">
        <f>'[3]PEP Av. Fin.'!A41</f>
        <v>1.4.1.4</v>
      </c>
      <c r="B31" s="723" t="str">
        <f>'[3]PEP Av. Fin.'!B41</f>
        <v>Visita técnica para conhecer modelos eficazes de PDTI</v>
      </c>
      <c r="C31" s="43" t="str">
        <f>VLOOKUP($A31,'[3]Matriz de Aquisições'!$D:$N,11,FALSE)</f>
        <v>Capacitação</v>
      </c>
      <c r="D31" s="724" t="str">
        <f>VLOOKUP($A31,'[3]Matriz de Aquisições'!$D:$N,3,FALSE)</f>
        <v>Contratação Direta (CD)</v>
      </c>
      <c r="E31" s="44" t="str">
        <f>VLOOKUP($A31,'[3]Matriz de Aquisições'!$D:$N,7,FALSE)</f>
        <v>Ex-Post</v>
      </c>
      <c r="F31" s="270">
        <f>VLOOKUP($A31,'[3]Matriz de Aquisições'!$D:$N,8,FALSE)</f>
        <v>0</v>
      </c>
      <c r="G31" s="725">
        <f>VLOOKUP($A31,'[3]Matriz de Aquisições'!$D:$N,9,FALSE)</f>
        <v>90</v>
      </c>
      <c r="H31" s="726">
        <f>VLOOKUP($A31,'[3]Matriz de Aquisições'!$D:$N,10,FALSE)</f>
        <v>0</v>
      </c>
      <c r="I31" s="565">
        <f>VLOOKUP($A31,'[3]Matriz de Aquisições'!$D:$G,4,FALSE)*VLOOKUP($A31,'[3]Matriz de Aquisições'!$D:$H,5,FALSE)</f>
        <v>3428.57</v>
      </c>
      <c r="J31" s="727">
        <f>VLOOKUP($A31,'[3]Matriz de Aquisições'!$D:$G,4,FALSE)*VLOOKUP($A31,'[3]Matriz de Aquisições'!$D:$I,6,FALSE)</f>
        <v>0</v>
      </c>
      <c r="K31" s="566">
        <f t="shared" si="5"/>
        <v>3428.57</v>
      </c>
      <c r="L31" s="567">
        <f>VLOOKUP($A31,'[3]PEP Av. Fin.'!$A:$AB,9,FALSE)</f>
        <v>685.71400000000006</v>
      </c>
      <c r="M31" s="728">
        <f>VLOOKUP($A31,'[3]PEP Av. Fin.'!$A:$AB,10,FALSE)</f>
        <v>0</v>
      </c>
      <c r="N31" s="728">
        <f>L31+M31</f>
        <v>685.71400000000006</v>
      </c>
      <c r="O31" s="24">
        <f>N31/'[3]PEP Av. Fin.'!$H$211</f>
        <v>1.6326523739552997E-5</v>
      </c>
      <c r="P31" s="31"/>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row>
    <row r="32" spans="1:490" s="6" customFormat="1" ht="41.45" customHeight="1">
      <c r="A32" s="107" t="str">
        <f>'[3]PEP Av. Fin.'!A44</f>
        <v>1.4.2</v>
      </c>
      <c r="B32" s="717" t="str">
        <f>'[3]PEP Av. Fin.'!B44</f>
        <v>1.4.2 Atualização da plataforma de hardware e software</v>
      </c>
      <c r="C32" s="116"/>
      <c r="D32" s="718"/>
      <c r="E32" s="117"/>
      <c r="F32" s="268">
        <f>MIN(F33:F38)</f>
        <v>0</v>
      </c>
      <c r="G32" s="719">
        <f>MIN(G33:G38)</f>
        <v>43587</v>
      </c>
      <c r="H32" s="720">
        <f>MIN(H33:H38)</f>
        <v>0</v>
      </c>
      <c r="I32" s="562">
        <f t="shared" ref="I32:N32" si="26">SUM(I33:I38)</f>
        <v>4414287</v>
      </c>
      <c r="J32" s="721">
        <f t="shared" si="26"/>
        <v>0</v>
      </c>
      <c r="K32" s="563">
        <f t="shared" si="26"/>
        <v>4414287</v>
      </c>
      <c r="L32" s="564">
        <f t="shared" si="26"/>
        <v>1804286.1</v>
      </c>
      <c r="M32" s="722">
        <f t="shared" si="26"/>
        <v>0</v>
      </c>
      <c r="N32" s="722">
        <f t="shared" si="26"/>
        <v>1804286.1</v>
      </c>
      <c r="O32" s="83">
        <f>N32/'[3]PEP Av. Fin.'!$H$211</f>
        <v>4.295919267303204E-2</v>
      </c>
      <c r="P32" s="31"/>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row>
    <row r="33" spans="1:490" s="6" customFormat="1" ht="41.45" customHeight="1">
      <c r="A33" s="108" t="str">
        <f>'[3]PEP Av. Fin.'!A45</f>
        <v>1.4.2.1</v>
      </c>
      <c r="B33" s="723" t="str">
        <f>'[3]PEP Av. Fin.'!B45</f>
        <v>Aquisição e/ou expansão dos componentes do hardware de banco de dados Oracle.</v>
      </c>
      <c r="C33" s="43" t="str">
        <f>VLOOKUP($A33,'[3]Matriz de Aquisições'!$D:$N,11,FALSE)</f>
        <v>14461-Bens</v>
      </c>
      <c r="D33" s="724" t="str">
        <f>VLOOKUP($A33,'[3]Matriz de Aquisições'!$D:$N,3,FALSE)</f>
        <v>Sistema Nacional (SN)</v>
      </c>
      <c r="E33" s="44" t="str">
        <f>VLOOKUP($A33,'[3]Matriz de Aquisições'!$D:$N,7,FALSE)</f>
        <v>Sistema Nacional</v>
      </c>
      <c r="F33" s="270">
        <f>VLOOKUP($A33,'[3]Matriz de Aquisições'!$D:$N,8,FALSE)</f>
        <v>43497</v>
      </c>
      <c r="G33" s="725">
        <f>VLOOKUP($A33,'[3]Matriz de Aquisições'!$D:$N,9,FALSE)</f>
        <v>43587</v>
      </c>
      <c r="H33" s="726">
        <f>VLOOKUP($A33,'[3]Matriz de Aquisições'!$D:$N,10,FALSE)</f>
        <v>0</v>
      </c>
      <c r="I33" s="565">
        <f>VLOOKUP($A33,'[3]Matriz de Aquisições'!$D:$G,4,FALSE)*VLOOKUP($A33,'[3]Matriz de Aquisições'!$D:$H,5,FALSE)</f>
        <v>1857143</v>
      </c>
      <c r="J33" s="727">
        <f>VLOOKUP($A33,'[3]Matriz de Aquisições'!$D:$G,4,FALSE)*VLOOKUP($A33,'[3]Matriz de Aquisições'!$D:$I,6,FALSE)</f>
        <v>0</v>
      </c>
      <c r="K33" s="566">
        <f t="shared" si="5"/>
        <v>1857143</v>
      </c>
      <c r="L33" s="567">
        <f>VLOOKUP($A33,'[3]PEP Av. Fin.'!$A:$AB,9,FALSE)</f>
        <v>928571.5</v>
      </c>
      <c r="M33" s="728">
        <f>VLOOKUP($A33,'[3]PEP Av. Fin.'!$A:$AB,10,FALSE)</f>
        <v>0</v>
      </c>
      <c r="N33" s="728">
        <f t="shared" ref="N33:N38" si="27">L33+M33</f>
        <v>928571.5</v>
      </c>
      <c r="O33" s="24">
        <f>N33/'[3]PEP Av. Fin.'!$H$211</f>
        <v>2.2108845143343048E-2</v>
      </c>
      <c r="P33" s="31"/>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row>
    <row r="34" spans="1:490" s="6" customFormat="1" ht="41.45" customHeight="1">
      <c r="A34" s="108" t="str">
        <f>'[3]PEP Av. Fin.'!A47</f>
        <v>1.4.2.3</v>
      </c>
      <c r="B34" s="723" t="str">
        <f>'[3]PEP Av. Fin.'!B47</f>
        <v>Routers, Switch, e Access Points e demais recursos disponibilizados</v>
      </c>
      <c r="C34" s="43" t="str">
        <f>VLOOKUP($A34,'[3]Matriz de Aquisições'!$D:$N,11,FALSE)</f>
        <v>14461-Bens</v>
      </c>
      <c r="D34" s="724" t="str">
        <f>VLOOKUP($A34,'[3]Matriz de Aquisições'!$D:$N,3,FALSE)</f>
        <v>Sistema Nacional (SN)</v>
      </c>
      <c r="E34" s="44" t="str">
        <f>VLOOKUP($A34,'[3]Matriz de Aquisições'!$D:$N,7,FALSE)</f>
        <v>Sistema Nacional</v>
      </c>
      <c r="F34" s="270">
        <f>VLOOKUP($A34,'[3]Matriz de Aquisições'!$D:$N,8,FALSE)</f>
        <v>43497</v>
      </c>
      <c r="G34" s="725">
        <f>VLOOKUP($A34,'[3]Matriz de Aquisições'!$D:$N,9,FALSE)</f>
        <v>43587</v>
      </c>
      <c r="H34" s="726">
        <f>VLOOKUP($A34,'[3]Matriz de Aquisições'!$D:$N,10,FALSE)</f>
        <v>0</v>
      </c>
      <c r="I34" s="565">
        <f>VLOOKUP($A34,'[3]Matriz de Aquisições'!$D:$G,4,FALSE)*VLOOKUP($A34,'[3]Matriz de Aquisições'!$D:$H,5,FALSE)</f>
        <v>571429</v>
      </c>
      <c r="J34" s="727">
        <f>VLOOKUP($A34,'[3]Matriz de Aquisições'!$D:$G,4,FALSE)*VLOOKUP($A34,'[3]Matriz de Aquisições'!$D:$I,6,FALSE)</f>
        <v>0</v>
      </c>
      <c r="K34" s="566">
        <f t="shared" si="5"/>
        <v>571429</v>
      </c>
      <c r="L34" s="567">
        <f>VLOOKUP($A34,'[3]PEP Av. Fin.'!$A:$AB,9,FALSE)</f>
        <v>285714.5</v>
      </c>
      <c r="M34" s="728">
        <f>VLOOKUP($A34,'[3]PEP Av. Fin.'!$A:$AB,10,FALSE)</f>
        <v>0</v>
      </c>
      <c r="N34" s="728">
        <f t="shared" si="27"/>
        <v>285714.5</v>
      </c>
      <c r="O34" s="24">
        <f>N34/'[3]PEP Av. Fin.'!$H$211</f>
        <v>6.8027261613216507E-3</v>
      </c>
      <c r="P34" s="31"/>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row>
    <row r="35" spans="1:490" s="6" customFormat="1" ht="41.45" customHeight="1">
      <c r="A35" s="108" t="str">
        <f>'[3]PEP Av. Fin.'!A48</f>
        <v>1.4.2.4</v>
      </c>
      <c r="B35" s="723" t="str">
        <f>'[3]PEP Av. Fin.'!B48</f>
        <v>VDI</v>
      </c>
      <c r="C35" s="43" t="str">
        <f>VLOOKUP($A35,'[3]Matriz de Aquisições'!$D:$N,11,FALSE)</f>
        <v>14461-Bens</v>
      </c>
      <c r="D35" s="724" t="str">
        <f>VLOOKUP($A35,'[3]Matriz de Aquisições'!$D:$N,3,FALSE)</f>
        <v>Sistema Nacional (SN)</v>
      </c>
      <c r="E35" s="44" t="str">
        <f>VLOOKUP($A35,'[3]Matriz de Aquisições'!$D:$N,7,FALSE)</f>
        <v>Sistema Nacional</v>
      </c>
      <c r="F35" s="270">
        <f>VLOOKUP($A35,'[3]Matriz de Aquisições'!$D:$N,8,FALSE)</f>
        <v>43498</v>
      </c>
      <c r="G35" s="725">
        <f>VLOOKUP($A35,'[3]Matriz de Aquisições'!$D:$N,9,FALSE)</f>
        <v>43588</v>
      </c>
      <c r="H35" s="726">
        <f>VLOOKUP($A35,'[3]Matriz de Aquisições'!$D:$N,10,FALSE)</f>
        <v>0</v>
      </c>
      <c r="I35" s="565">
        <f>VLOOKUP($A35,'[3]Matriz de Aquisições'!$D:$G,4,FALSE)*VLOOKUP($A35,'[3]Matriz de Aquisições'!$D:$H,5,FALSE)</f>
        <v>857143</v>
      </c>
      <c r="J35" s="727">
        <f>VLOOKUP($A35,'[3]Matriz de Aquisições'!$D:$G,4,FALSE)*VLOOKUP($A35,'[3]Matriz de Aquisições'!$D:$I,6,FALSE)</f>
        <v>0</v>
      </c>
      <c r="K35" s="566">
        <f t="shared" si="5"/>
        <v>857143</v>
      </c>
      <c r="L35" s="567">
        <f>VLOOKUP($A35,'[3]PEP Av. Fin.'!$A:$AB,9,FALSE)</f>
        <v>171428.6</v>
      </c>
      <c r="M35" s="728">
        <f>VLOOKUP($A35,'[3]PEP Av. Fin.'!$A:$AB,10,FALSE)</f>
        <v>0</v>
      </c>
      <c r="N35" s="728">
        <f t="shared" si="27"/>
        <v>171428.6</v>
      </c>
      <c r="O35" s="24">
        <f>N35/'[3]PEP Av. Fin.'!$H$211</f>
        <v>4.0816333158406196E-3</v>
      </c>
      <c r="P35" s="31"/>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row>
    <row r="36" spans="1:490" s="6" customFormat="1" ht="41.45" customHeight="1">
      <c r="A36" s="108" t="str">
        <f>'[3]PEP Av. Fin.'!A49</f>
        <v>1.4.2.5</v>
      </c>
      <c r="B36" s="723" t="str">
        <f>'[3]PEP Av. Fin.'!B49</f>
        <v xml:space="preserve">Solução de servidores </v>
      </c>
      <c r="C36" s="43" t="str">
        <f>VLOOKUP($A36,'[3]Matriz de Aquisições'!$D:$N,11,FALSE)</f>
        <v>14461-Bens</v>
      </c>
      <c r="D36" s="724" t="str">
        <f>VLOOKUP($A36,'[3]Matriz de Aquisições'!$D:$N,3,FALSE)</f>
        <v>Sistema Nacional (SN)</v>
      </c>
      <c r="E36" s="44" t="str">
        <f>VLOOKUP($A36,'[3]Matriz de Aquisições'!$D:$N,7,FALSE)</f>
        <v>Sistema Nacional</v>
      </c>
      <c r="F36" s="270">
        <f>VLOOKUP($A36,'[3]Matriz de Aquisições'!$D:$N,8,FALSE)</f>
        <v>43497</v>
      </c>
      <c r="G36" s="725">
        <f>VLOOKUP($A36,'[3]Matriz de Aquisições'!$D:$N,9,FALSE)</f>
        <v>43587</v>
      </c>
      <c r="H36" s="726">
        <f>VLOOKUP($A36,'[3]Matriz de Aquisições'!$D:$N,10,FALSE)</f>
        <v>0</v>
      </c>
      <c r="I36" s="565">
        <f>VLOOKUP($A36,'[3]Matriz de Aquisições'!$D:$G,4,FALSE)*VLOOKUP($A36,'[3]Matriz de Aquisições'!$D:$H,5,FALSE)</f>
        <v>642857</v>
      </c>
      <c r="J36" s="727">
        <f>VLOOKUP($A36,'[3]Matriz de Aquisições'!$D:$G,4,FALSE)*VLOOKUP($A36,'[3]Matriz de Aquisições'!$D:$I,6,FALSE)</f>
        <v>0</v>
      </c>
      <c r="K36" s="566">
        <f t="shared" si="5"/>
        <v>642857</v>
      </c>
      <c r="L36" s="567">
        <f>VLOOKUP($A36,'[3]PEP Av. Fin.'!$A:$AB,9,FALSE)</f>
        <v>321428.5</v>
      </c>
      <c r="M36" s="728">
        <f>VLOOKUP($A36,'[3]PEP Av. Fin.'!$A:$AB,10,FALSE)</f>
        <v>0</v>
      </c>
      <c r="N36" s="728">
        <f t="shared" si="27"/>
        <v>321428.5</v>
      </c>
      <c r="O36" s="24">
        <f>N36/'[3]PEP Av. Fin.'!$H$211</f>
        <v>7.6530594910106985E-3</v>
      </c>
      <c r="P36" s="31"/>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row>
    <row r="37" spans="1:490" s="6" customFormat="1" ht="41.45" customHeight="1">
      <c r="A37" s="108" t="str">
        <f>'[3]PEP Av. Fin.'!A50</f>
        <v>1.4.2.6</v>
      </c>
      <c r="B37" s="723" t="str">
        <f>'[3]PEP Av. Fin.'!B50</f>
        <v>Solução para acelerar e otimizar os serviços na rede WAN – WAN Optimizantion</v>
      </c>
      <c r="C37" s="43" t="str">
        <f>VLOOKUP($A37,'[3]Matriz de Aquisições'!$D:$N,11,FALSE)</f>
        <v>14461-Bens</v>
      </c>
      <c r="D37" s="724" t="str">
        <f>VLOOKUP($A37,'[3]Matriz de Aquisições'!$D:$N,3,FALSE)</f>
        <v>Sistema Nacional (SN)</v>
      </c>
      <c r="E37" s="44" t="str">
        <f>VLOOKUP($A37,'[3]Matriz de Aquisições'!$D:$N,7,FALSE)</f>
        <v>Sistema Nacional</v>
      </c>
      <c r="F37" s="270">
        <f>VLOOKUP($A37,'[3]Matriz de Aquisições'!$D:$N,8,FALSE)</f>
        <v>43498</v>
      </c>
      <c r="G37" s="725">
        <f>VLOOKUP($A37,'[3]Matriz de Aquisições'!$D:$N,9,FALSE)</f>
        <v>43588</v>
      </c>
      <c r="H37" s="726">
        <f>VLOOKUP($A37,'[3]Matriz de Aquisições'!$D:$N,10,FALSE)</f>
        <v>0</v>
      </c>
      <c r="I37" s="565">
        <f>VLOOKUP($A37,'[3]Matriz de Aquisições'!$D:$G,4,FALSE)*VLOOKUP($A37,'[3]Matriz de Aquisições'!$D:$H,5,FALSE)</f>
        <v>314286</v>
      </c>
      <c r="J37" s="727">
        <f>VLOOKUP($A37,'[3]Matriz de Aquisições'!$D:$G,4,FALSE)*VLOOKUP($A37,'[3]Matriz de Aquisições'!$D:$I,6,FALSE)</f>
        <v>0</v>
      </c>
      <c r="K37" s="566">
        <f t="shared" si="5"/>
        <v>314286</v>
      </c>
      <c r="L37" s="567">
        <f>VLOOKUP($A37,'[3]PEP Av. Fin.'!$A:$AB,9,FALSE)</f>
        <v>62857.200000000004</v>
      </c>
      <c r="M37" s="728">
        <f>VLOOKUP($A37,'[3]PEP Av. Fin.'!$A:$AB,10,FALSE)</f>
        <v>0</v>
      </c>
      <c r="N37" s="728">
        <f t="shared" si="27"/>
        <v>62857.200000000004</v>
      </c>
      <c r="O37" s="24">
        <f>N37/'[3]PEP Av. Fin.'!$H$211</f>
        <v>1.4965999935860003E-3</v>
      </c>
      <c r="P37" s="31"/>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row>
    <row r="38" spans="1:490" s="6" customFormat="1" ht="41.45" customHeight="1">
      <c r="A38" s="108" t="str">
        <f>'[3]PEP Av. Fin.'!A60</f>
        <v>1.4.2.16</v>
      </c>
      <c r="B38" s="723" t="str">
        <f>'[3]PEP Av. Fin.'!B60</f>
        <v xml:space="preserve">Elaboração de diretrizes estratégicas, padronização e implementação dos processos para gestão da dívida </v>
      </c>
      <c r="C38" s="43" t="str">
        <f>VLOOKUP($A38,'[3]Matriz de Aquisições'!$D:$N,11,FALSE)</f>
        <v>14463-Firma Consultora</v>
      </c>
      <c r="D38" s="724" t="str">
        <f>VLOOKUP($A38,'[3]Matriz de Aquisições'!$D:$N,3,FALSE)</f>
        <v>Seleção Baseada na Qualidade e Custo (SBQC)</v>
      </c>
      <c r="E38" s="44" t="str">
        <f>VLOOKUP($A38,'[3]Matriz de Aquisições'!$D:$N,7,FALSE)</f>
        <v>Ex-Ante</v>
      </c>
      <c r="F38" s="270">
        <f>VLOOKUP($A38,'[3]Matriz de Aquisições'!$D:$N,8,FALSE)</f>
        <v>0</v>
      </c>
      <c r="G38" s="725">
        <f>VLOOKUP($A38,'[3]Matriz de Aquisições'!$D:$N,9,FALSE)</f>
        <v>43646</v>
      </c>
      <c r="H38" s="726">
        <f>VLOOKUP($A38,'[3]Matriz de Aquisições'!$D:$N,10,FALSE)</f>
        <v>0</v>
      </c>
      <c r="I38" s="565">
        <f>VLOOKUP($A38,'[3]Matriz de Aquisições'!$D:$G,4,FALSE)*VLOOKUP($A38,'[3]Matriz de Aquisições'!$D:$H,5,FALSE)</f>
        <v>171429</v>
      </c>
      <c r="J38" s="727">
        <f>VLOOKUP($A38,'[3]Matriz de Aquisições'!$D:$G,4,FALSE)*VLOOKUP($A38,'[3]Matriz de Aquisições'!$D:$I,6,FALSE)</f>
        <v>0</v>
      </c>
      <c r="K38" s="566">
        <f t="shared" si="5"/>
        <v>171429</v>
      </c>
      <c r="L38" s="567">
        <f>VLOOKUP($A38,'[3]PEP Av. Fin.'!$A:$AB,9,FALSE)</f>
        <v>34285.800000000003</v>
      </c>
      <c r="M38" s="728">
        <f>VLOOKUP($A38,'[3]PEP Av. Fin.'!$A:$AB,10,FALSE)</f>
        <v>0</v>
      </c>
      <c r="N38" s="728">
        <f t="shared" si="27"/>
        <v>34285.800000000003</v>
      </c>
      <c r="O38" s="24">
        <f>N38/'[3]PEP Av. Fin.'!$H$211</f>
        <v>8.1632856793002067E-4</v>
      </c>
      <c r="P38" s="31"/>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row>
    <row r="39" spans="1:490" s="6" customFormat="1" ht="41.45" customHeight="1">
      <c r="A39" s="106" t="str">
        <f>'[3]PEP Av. Fin.'!A63</f>
        <v>1.5</v>
      </c>
      <c r="B39" s="711" t="str">
        <f>'[3]PEP Av. Fin.'!B63</f>
        <v>1.5   Modelo de Controle Interno del estado implantado</v>
      </c>
      <c r="C39" s="114"/>
      <c r="D39" s="712"/>
      <c r="E39" s="115"/>
      <c r="F39" s="266">
        <f>MIN(F40,F50)</f>
        <v>0</v>
      </c>
      <c r="G39" s="713">
        <f>MIN(G40,G50)</f>
        <v>90</v>
      </c>
      <c r="H39" s="714">
        <f>MIN(H40,H50)</f>
        <v>0</v>
      </c>
      <c r="I39" s="559">
        <f t="shared" ref="I39:N39" si="28">SUM(I40,I50)</f>
        <v>581440</v>
      </c>
      <c r="J39" s="715">
        <f t="shared" si="28"/>
        <v>0</v>
      </c>
      <c r="K39" s="560">
        <f t="shared" si="28"/>
        <v>581440</v>
      </c>
      <c r="L39" s="561">
        <f t="shared" si="28"/>
        <v>183714.291</v>
      </c>
      <c r="M39" s="716">
        <f t="shared" si="28"/>
        <v>0</v>
      </c>
      <c r="N39" s="716">
        <f t="shared" si="28"/>
        <v>183714.291</v>
      </c>
      <c r="O39" s="286">
        <f>N39/'[3]PEP Av. Fin.'!$H$211</f>
        <v>4.3741497669679301E-3</v>
      </c>
      <c r="P39" s="31"/>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row>
    <row r="40" spans="1:490" s="6" customFormat="1" ht="41.45" customHeight="1">
      <c r="A40" s="107" t="str">
        <f>'[3]PEP Av. Fin.'!A64</f>
        <v>1.5.1</v>
      </c>
      <c r="B40" s="717" t="str">
        <f>'[3]PEP Av. Fin.'!B64</f>
        <v>1.5.1 Revisão e implantação dos procedimentos de auditoria interna e controle interno, com modelo de gerenciamento de riscos e integridade e sistema informatizado</v>
      </c>
      <c r="C40" s="116"/>
      <c r="D40" s="718"/>
      <c r="E40" s="117"/>
      <c r="F40" s="268">
        <f>MIN(F41:F49)</f>
        <v>0</v>
      </c>
      <c r="G40" s="719">
        <f>MIN(G41:G49)</f>
        <v>90</v>
      </c>
      <c r="H40" s="720">
        <f>MIN(H41:H49)</f>
        <v>0</v>
      </c>
      <c r="I40" s="562">
        <f t="shared" ref="I40:N40" si="29">SUM(I41:I49)</f>
        <v>562582.85</v>
      </c>
      <c r="J40" s="721">
        <f t="shared" si="29"/>
        <v>0</v>
      </c>
      <c r="K40" s="563">
        <f t="shared" si="29"/>
        <v>562582.85</v>
      </c>
      <c r="L40" s="564">
        <f t="shared" si="29"/>
        <v>181828.576</v>
      </c>
      <c r="M40" s="722">
        <f t="shared" si="29"/>
        <v>0</v>
      </c>
      <c r="N40" s="722">
        <f t="shared" si="29"/>
        <v>181828.576</v>
      </c>
      <c r="O40" s="83">
        <f>N40/'[3]PEP Av. Fin.'!$H$211</f>
        <v>4.3292517909698739E-3</v>
      </c>
      <c r="P40" s="31"/>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row>
    <row r="41" spans="1:490" s="6" customFormat="1" ht="41.45" customHeight="1">
      <c r="A41" s="109" t="str">
        <f>'[3]PEP Av. Fin.'!A66</f>
        <v>1.5.1.2</v>
      </c>
      <c r="B41" s="723" t="str">
        <f>'[3]PEP Av. Fin.'!B66</f>
        <v>Infraestrutura Tecnológica (Sistema de Automação de Auditoria)</v>
      </c>
      <c r="C41" s="43" t="str">
        <f>VLOOKUP($A41,'[3]Matriz de Aquisições'!$D:$N,11,FALSE)</f>
        <v>14461-Bens</v>
      </c>
      <c r="D41" s="724" t="str">
        <f>VLOOKUP($A41,'[3]Matriz de Aquisições'!$D:$N,3,FALSE)</f>
        <v>Sistema Nacional (SN)</v>
      </c>
      <c r="E41" s="44" t="str">
        <f>VLOOKUP($A41,'[3]Matriz de Aquisições'!$D:$N,7,FALSE)</f>
        <v>Sistema Nacional</v>
      </c>
      <c r="F41" s="270">
        <f>VLOOKUP($A41,'[3]Matriz de Aquisições'!$D:$N,8,FALSE)</f>
        <v>43618</v>
      </c>
      <c r="G41" s="725">
        <f>VLOOKUP($A41,'[3]Matriz de Aquisições'!$D:$N,9,FALSE)</f>
        <v>43708</v>
      </c>
      <c r="H41" s="726">
        <f>VLOOKUP($A41,'[3]Matriz de Aquisições'!$D:$N,10,FALSE)</f>
        <v>0</v>
      </c>
      <c r="I41" s="565">
        <f>VLOOKUP($A41,'[3]Matriz de Aquisições'!$D:$G,4,FALSE)*VLOOKUP($A41,'[3]Matriz de Aquisições'!$D:$H,5,FALSE)</f>
        <v>142857.14000000001</v>
      </c>
      <c r="J41" s="727">
        <f>VLOOKUP($A41,'[3]Matriz de Aquisições'!$D:$G,4,FALSE)*VLOOKUP($A41,'[3]Matriz de Aquisições'!$D:$I,6,FALSE)</f>
        <v>0</v>
      </c>
      <c r="K41" s="566">
        <f t="shared" si="5"/>
        <v>142857.14000000001</v>
      </c>
      <c r="L41" s="567">
        <f>VLOOKUP($A41,'[3]PEP Av. Fin.'!$A:$AB,9,FALSE)</f>
        <v>57142.856000000007</v>
      </c>
      <c r="M41" s="728">
        <f>VLOOKUP($A41,'[3]PEP Av. Fin.'!$A:$AB,10,FALSE)</f>
        <v>0</v>
      </c>
      <c r="N41" s="728">
        <f t="shared" ref="N41:N49" si="30">L41+M41</f>
        <v>57142.856000000007</v>
      </c>
      <c r="O41" s="24">
        <f>N41/'[3]PEP Av. Fin.'!$H$211</f>
        <v>1.3605441846452873E-3</v>
      </c>
      <c r="P41" s="31"/>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row>
    <row r="42" spans="1:490" s="6" customFormat="1" ht="41.45" customHeight="1">
      <c r="A42" s="109" t="str">
        <f>'[3]PEP Av. Fin.'!A67</f>
        <v>1.5.1.3</v>
      </c>
      <c r="B42" s="723" t="str">
        <f>'[3]PEP Av. Fin.'!B67</f>
        <v>Consultoria em TI para revisão dos procedimentos de auditorias interna e controle interno</v>
      </c>
      <c r="C42" s="43" t="str">
        <f>VLOOKUP($A42,'[3]Matriz de Aquisições'!$D:$N,11,FALSE)</f>
        <v>14463-Firma Consultora</v>
      </c>
      <c r="D42" s="724" t="str">
        <f>VLOOKUP($A42,'[3]Matriz de Aquisições'!$D:$N,3,FALSE)</f>
        <v>Seleção Baseada na Qualidade e Custo (SBQC)</v>
      </c>
      <c r="E42" s="44" t="str">
        <f>VLOOKUP($A42,'[3]Matriz de Aquisições'!$D:$N,7,FALSE)</f>
        <v>Ex-Post</v>
      </c>
      <c r="F42" s="270">
        <f>VLOOKUP($A42,'[3]Matriz de Aquisições'!$D:$N,8,FALSE)</f>
        <v>43618</v>
      </c>
      <c r="G42" s="725">
        <f>VLOOKUP($A42,'[3]Matriz de Aquisições'!$D:$N,9,FALSE)</f>
        <v>43708</v>
      </c>
      <c r="H42" s="726">
        <f>VLOOKUP($A42,'[3]Matriz de Aquisições'!$D:$N,10,FALSE)</f>
        <v>0</v>
      </c>
      <c r="I42" s="565">
        <f>VLOOKUP($A42,'[3]Matriz de Aquisições'!$D:$G,4,FALSE)*VLOOKUP($A42,'[3]Matriz de Aquisições'!$D:$H,5,FALSE)</f>
        <v>235771.41999999998</v>
      </c>
      <c r="J42" s="727">
        <f>VLOOKUP($A42,'[3]Matriz de Aquisições'!$D:$G,4,FALSE)*VLOOKUP($A42,'[3]Matriz de Aquisições'!$D:$I,6,FALSE)</f>
        <v>0</v>
      </c>
      <c r="K42" s="566">
        <f t="shared" si="5"/>
        <v>235771.41999999998</v>
      </c>
      <c r="L42" s="567">
        <f>VLOOKUP($A42,'[3]PEP Av. Fin.'!$A:$AB,9,FALSE)</f>
        <v>47154.284</v>
      </c>
      <c r="M42" s="728">
        <f>VLOOKUP($A42,'[3]PEP Av. Fin.'!$A:$AB,10,FALSE)</f>
        <v>0</v>
      </c>
      <c r="N42" s="728">
        <f t="shared" si="30"/>
        <v>47154.284</v>
      </c>
      <c r="O42" s="24">
        <f>N42/'[3]PEP Av. Fin.'!$H$211</f>
        <v>1.1227210428073862E-3</v>
      </c>
      <c r="P42" s="31"/>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row>
    <row r="43" spans="1:490" s="6" customFormat="1" ht="41.45" customHeight="1">
      <c r="A43" s="109" t="str">
        <f>'[3]PEP Av. Fin.'!A68</f>
        <v>1.5.1.4</v>
      </c>
      <c r="B43" s="723" t="str">
        <f>'[3]PEP Av. Fin.'!B68</f>
        <v>Consultoria de gestão</v>
      </c>
      <c r="C43" s="43" t="str">
        <f>VLOOKUP($A43,'[3]Matriz de Aquisições'!$D:$N,11,FALSE)</f>
        <v>14463-Firma Consultora</v>
      </c>
      <c r="D43" s="724" t="str">
        <f>VLOOKUP($A43,'[3]Matriz de Aquisições'!$D:$N,3,FALSE)</f>
        <v>Seleção Baseada na Qualidade e Custo (SBQC)</v>
      </c>
      <c r="E43" s="44" t="str">
        <f>VLOOKUP($A43,'[3]Matriz de Aquisições'!$D:$N,7,FALSE)</f>
        <v>Ex-Post</v>
      </c>
      <c r="F43" s="270">
        <f>VLOOKUP($A43,'[3]Matriz de Aquisições'!$D:$N,8,FALSE)</f>
        <v>43618</v>
      </c>
      <c r="G43" s="725">
        <f>VLOOKUP($A43,'[3]Matriz de Aquisições'!$D:$N,9,FALSE)</f>
        <v>43708</v>
      </c>
      <c r="H43" s="726">
        <f>VLOOKUP($A43,'[3]Matriz de Aquisições'!$D:$N,10,FALSE)</f>
        <v>0</v>
      </c>
      <c r="I43" s="565">
        <f>VLOOKUP($A43,'[3]Matriz de Aquisições'!$D:$G,4,FALSE)*VLOOKUP($A43,'[3]Matriz de Aquisições'!$D:$H,5,FALSE)</f>
        <v>45257.14</v>
      </c>
      <c r="J43" s="727">
        <f>VLOOKUP($A43,'[3]Matriz de Aquisições'!$D:$G,4,FALSE)*VLOOKUP($A43,'[3]Matriz de Aquisições'!$D:$I,6,FALSE)</f>
        <v>0</v>
      </c>
      <c r="K43" s="566">
        <f t="shared" si="5"/>
        <v>45257.14</v>
      </c>
      <c r="L43" s="567">
        <f>VLOOKUP($A43,'[3]PEP Av. Fin.'!$A:$AB,9,FALSE)</f>
        <v>9051.4279999999999</v>
      </c>
      <c r="M43" s="728">
        <f>VLOOKUP($A43,'[3]PEP Av. Fin.'!$A:$AB,10,FALSE)</f>
        <v>0</v>
      </c>
      <c r="N43" s="728">
        <f t="shared" si="30"/>
        <v>9051.4279999999999</v>
      </c>
      <c r="O43" s="24">
        <f>N43/'[3]PEP Av. Fin.'!$H$211</f>
        <v>2.1551018955257541E-4</v>
      </c>
      <c r="P43" s="31"/>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row>
    <row r="44" spans="1:490" s="6" customFormat="1" ht="41.45" customHeight="1">
      <c r="A44" s="109" t="str">
        <f>'[3]PEP Av. Fin.'!A71</f>
        <v>1.5.1.7</v>
      </c>
      <c r="B44" s="723" t="str">
        <f>'[3]PEP Av. Fin.'!B71</f>
        <v>BID – APEX – Brazil Investment Forum 2019 (BIF)</v>
      </c>
      <c r="C44" s="43" t="str">
        <f>VLOOKUP($A44,'[3]Matriz de Aquisições'!$D:$N,11,FALSE)</f>
        <v>Capacitação</v>
      </c>
      <c r="D44" s="724" t="str">
        <f>VLOOKUP($A44,'[3]Matriz de Aquisições'!$D:$N,3,FALSE)</f>
        <v>Contratação Direta (CD)</v>
      </c>
      <c r="E44" s="44" t="str">
        <f>VLOOKUP($A44,'[3]Matriz de Aquisições'!$D:$N,7,FALSE)</f>
        <v>Ex-Post</v>
      </c>
      <c r="F44" s="270">
        <f>VLOOKUP($A44,'[3]Matriz de Aquisições'!$D:$N,8,FALSE)</f>
        <v>0</v>
      </c>
      <c r="G44" s="725">
        <f>VLOOKUP($A44,'[3]Matriz de Aquisições'!$D:$N,9,FALSE)</f>
        <v>90</v>
      </c>
      <c r="H44" s="726">
        <f>VLOOKUP($A44,'[3]Matriz de Aquisições'!$D:$N,10,FALSE)</f>
        <v>0</v>
      </c>
      <c r="I44" s="565">
        <f>VLOOKUP($A44,'[3]Matriz de Aquisições'!$D:$G,4,FALSE)*VLOOKUP($A44,'[3]Matriz de Aquisições'!$D:$H,5,FALSE)</f>
        <v>9142.86</v>
      </c>
      <c r="J44" s="727">
        <f>VLOOKUP($A44,'[3]Matriz de Aquisições'!$D:$G,4,FALSE)*VLOOKUP($A44,'[3]Matriz de Aquisições'!$D:$I,6,FALSE)</f>
        <v>0</v>
      </c>
      <c r="K44" s="566">
        <f t="shared" si="5"/>
        <v>9142.86</v>
      </c>
      <c r="L44" s="567">
        <f>VLOOKUP($A44,'[3]PEP Av. Fin.'!$A:$AB,9,FALSE)</f>
        <v>9142.86</v>
      </c>
      <c r="M44" s="728">
        <f>VLOOKUP($A44,'[3]PEP Av. Fin.'!$A:$AB,10,FALSE)</f>
        <v>0</v>
      </c>
      <c r="N44" s="728">
        <f t="shared" si="30"/>
        <v>9142.86</v>
      </c>
      <c r="O44" s="24">
        <f>N44/'[3]PEP Av. Fin.'!$H$211</f>
        <v>2.1768714192419803E-4</v>
      </c>
      <c r="P44" s="31"/>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row>
    <row r="45" spans="1:490" s="6" customFormat="1" ht="41.45" customHeight="1">
      <c r="A45" s="109" t="str">
        <f>'[3]PEP Av. Fin.'!A72</f>
        <v>1.5.1.8</v>
      </c>
      <c r="B45" s="723" t="str">
        <f>'[3]PEP Av. Fin.'!B72</f>
        <v xml:space="preserve">Conferência Latino Americana de Investimentos – Apex BID 2019 </v>
      </c>
      <c r="C45" s="43" t="str">
        <f>VLOOKUP($A45,'[3]Matriz de Aquisições'!$D:$N,11,FALSE)</f>
        <v>Capacitação</v>
      </c>
      <c r="D45" s="724" t="str">
        <f>VLOOKUP($A45,'[3]Matriz de Aquisições'!$D:$N,3,FALSE)</f>
        <v>Contratação Direta (CD)</v>
      </c>
      <c r="E45" s="44" t="str">
        <f>VLOOKUP($A45,'[3]Matriz de Aquisições'!$D:$N,7,FALSE)</f>
        <v>Ex-Post</v>
      </c>
      <c r="F45" s="270">
        <f>VLOOKUP($A45,'[3]Matriz de Aquisições'!$D:$N,8,FALSE)</f>
        <v>0</v>
      </c>
      <c r="G45" s="725">
        <f>VLOOKUP($A45,'[3]Matriz de Aquisições'!$D:$N,9,FALSE)</f>
        <v>90</v>
      </c>
      <c r="H45" s="726">
        <f>VLOOKUP($A45,'[3]Matriz de Aquisições'!$D:$N,10,FALSE)</f>
        <v>0</v>
      </c>
      <c r="I45" s="565">
        <f>VLOOKUP($A45,'[3]Matriz de Aquisições'!$D:$G,4,FALSE)*VLOOKUP($A45,'[3]Matriz de Aquisições'!$D:$H,5,FALSE)</f>
        <v>9142.86</v>
      </c>
      <c r="J45" s="727">
        <f>VLOOKUP($A45,'[3]Matriz de Aquisições'!$D:$G,4,FALSE)*VLOOKUP($A45,'[3]Matriz de Aquisições'!$D:$I,6,FALSE)</f>
        <v>0</v>
      </c>
      <c r="K45" s="566">
        <f t="shared" si="5"/>
        <v>9142.86</v>
      </c>
      <c r="L45" s="567">
        <f>VLOOKUP($A45,'[3]PEP Av. Fin.'!$A:$AB,9,FALSE)</f>
        <v>9142.86</v>
      </c>
      <c r="M45" s="728">
        <f>VLOOKUP($A45,'[3]PEP Av. Fin.'!$A:$AB,10,FALSE)</f>
        <v>0</v>
      </c>
      <c r="N45" s="728">
        <f t="shared" si="30"/>
        <v>9142.86</v>
      </c>
      <c r="O45" s="24">
        <f>N45/'[3]PEP Av. Fin.'!$H$211</f>
        <v>2.1768714192419803E-4</v>
      </c>
      <c r="P45" s="31"/>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row>
    <row r="46" spans="1:490" s="6" customFormat="1" ht="41.45" customHeight="1">
      <c r="A46" s="109" t="str">
        <f>'[3]PEP Av. Fin.'!A76</f>
        <v>1.5.1.12</v>
      </c>
      <c r="B46" s="723" t="str">
        <f>'[3]PEP Av. Fin.'!B76</f>
        <v>ERM</v>
      </c>
      <c r="C46" s="43" t="str">
        <f>VLOOKUP($A46,'[3]Matriz de Aquisições'!$D:$N,11,FALSE)</f>
        <v>Capacitação</v>
      </c>
      <c r="D46" s="724" t="str">
        <f>VLOOKUP($A46,'[3]Matriz de Aquisições'!$D:$N,3,FALSE)</f>
        <v>Contratação Direta (CD)</v>
      </c>
      <c r="E46" s="44" t="str">
        <f>VLOOKUP($A46,'[3]Matriz de Aquisições'!$D:$N,7,FALSE)</f>
        <v>Ex-Post</v>
      </c>
      <c r="F46" s="270">
        <f>VLOOKUP($A46,'[3]Matriz de Aquisições'!$D:$N,8,FALSE)</f>
        <v>43618</v>
      </c>
      <c r="G46" s="725">
        <f>VLOOKUP($A46,'[3]Matriz de Aquisições'!$D:$N,9,FALSE)</f>
        <v>43708</v>
      </c>
      <c r="H46" s="726">
        <f>VLOOKUP($A46,'[3]Matriz de Aquisições'!$D:$N,10,FALSE)</f>
        <v>0</v>
      </c>
      <c r="I46" s="565">
        <f>VLOOKUP($A46,'[3]Matriz de Aquisições'!$D:$G,4,FALSE)*VLOOKUP($A46,'[3]Matriz de Aquisições'!$D:$H,5,FALSE)</f>
        <v>43885.71</v>
      </c>
      <c r="J46" s="727">
        <f>VLOOKUP($A46,'[3]Matriz de Aquisições'!$D:$G,4,FALSE)*VLOOKUP($A46,'[3]Matriz de Aquisições'!$D:$I,6,FALSE)</f>
        <v>0</v>
      </c>
      <c r="K46" s="566">
        <f t="shared" si="5"/>
        <v>43885.71</v>
      </c>
      <c r="L46" s="567">
        <f>VLOOKUP($A46,'[3]PEP Av. Fin.'!$A:$AB,9,FALSE)</f>
        <v>8777.1419999999998</v>
      </c>
      <c r="M46" s="728">
        <f>VLOOKUP($A46,'[3]PEP Av. Fin.'!$A:$AB,10,FALSE)</f>
        <v>0</v>
      </c>
      <c r="N46" s="728">
        <f t="shared" si="30"/>
        <v>8777.1419999999998</v>
      </c>
      <c r="O46" s="24">
        <f>N46/'[3]PEP Av. Fin.'!$H$211</f>
        <v>2.0897957053294473E-4</v>
      </c>
      <c r="P46" s="31"/>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row>
    <row r="47" spans="1:490" s="6" customFormat="1" ht="41.45" customHeight="1">
      <c r="A47" s="109" t="str">
        <f>'[3]PEP Av. Fin.'!A78</f>
        <v>1.5.1.14</v>
      </c>
      <c r="B47" s="723" t="str">
        <f>'[3]PEP Av. Fin.'!B78</f>
        <v>AUDIT I (Ênfase em Órgãos Públicos)</v>
      </c>
      <c r="C47" s="43" t="str">
        <f>VLOOKUP($A47,'[3]Matriz de Aquisições'!$D:$N,11,FALSE)</f>
        <v>Capacitação</v>
      </c>
      <c r="D47" s="724" t="str">
        <f>VLOOKUP($A47,'[3]Matriz de Aquisições'!$D:$N,3,FALSE)</f>
        <v>Contratação Direta (CD)</v>
      </c>
      <c r="E47" s="44" t="str">
        <f>VLOOKUP($A47,'[3]Matriz de Aquisições'!$D:$N,7,FALSE)</f>
        <v>Ex-Post</v>
      </c>
      <c r="F47" s="270">
        <f>VLOOKUP($A47,'[3]Matriz de Aquisições'!$D:$N,8,FALSE)</f>
        <v>43618</v>
      </c>
      <c r="G47" s="725">
        <f>VLOOKUP($A47,'[3]Matriz de Aquisições'!$D:$N,9,FALSE)</f>
        <v>43708</v>
      </c>
      <c r="H47" s="726">
        <f>VLOOKUP($A47,'[3]Matriz de Aquisições'!$D:$N,10,FALSE)</f>
        <v>0</v>
      </c>
      <c r="I47" s="565">
        <f>VLOOKUP($A47,'[3]Matriz de Aquisições'!$D:$G,4,FALSE)*VLOOKUP($A47,'[3]Matriz de Aquisições'!$D:$H,5,FALSE)</f>
        <v>58514.29</v>
      </c>
      <c r="J47" s="727">
        <f>VLOOKUP($A47,'[3]Matriz de Aquisições'!$D:$G,4,FALSE)*VLOOKUP($A47,'[3]Matriz de Aquisições'!$D:$I,6,FALSE)</f>
        <v>0</v>
      </c>
      <c r="K47" s="566">
        <f t="shared" si="5"/>
        <v>58514.29</v>
      </c>
      <c r="L47" s="567">
        <f>VLOOKUP($A47,'[3]PEP Av. Fin.'!$A:$AB,9,FALSE)</f>
        <v>23405.716</v>
      </c>
      <c r="M47" s="728">
        <f>VLOOKUP($A47,'[3]PEP Av. Fin.'!$A:$AB,10,FALSE)</f>
        <v>0</v>
      </c>
      <c r="N47" s="728">
        <f t="shared" si="30"/>
        <v>23405.716</v>
      </c>
      <c r="O47" s="24">
        <f>N47/'[3]PEP Av. Fin.'!$H$211</f>
        <v>5.5727894999261412E-4</v>
      </c>
      <c r="P47" s="31"/>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row>
    <row r="48" spans="1:490" s="6" customFormat="1" ht="41.45" customHeight="1">
      <c r="A48" s="109" t="str">
        <f>'[3]PEP Av. Fin.'!A95</f>
        <v>1.5.1.31</v>
      </c>
      <c r="B48" s="723" t="str">
        <f>'[3]PEP Av. Fin.'!B95</f>
        <v>CCSA - Certification Control Self-Assessment</v>
      </c>
      <c r="C48" s="43" t="str">
        <f>VLOOKUP($A48,'[3]Matriz de Aquisições'!$D:$N,11,FALSE)</f>
        <v>Capacitação</v>
      </c>
      <c r="D48" s="724">
        <f>VLOOKUP($A48,'[3]Matriz de Aquisições'!$D:$N,3,FALSE)</f>
        <v>0</v>
      </c>
      <c r="E48" s="44" t="str">
        <f>VLOOKUP($A48,'[3]Matriz de Aquisições'!$D:$N,7,FALSE)</f>
        <v>Ex-Post</v>
      </c>
      <c r="F48" s="270">
        <f>VLOOKUP($A48,'[3]Matriz de Aquisições'!$D:$N,8,FALSE)</f>
        <v>43618</v>
      </c>
      <c r="G48" s="725">
        <f>VLOOKUP($A48,'[3]Matriz de Aquisições'!$D:$N,9,FALSE)</f>
        <v>43708</v>
      </c>
      <c r="H48" s="726">
        <f>VLOOKUP($A48,'[3]Matriz de Aquisições'!$D:$N,10,FALSE)</f>
        <v>0</v>
      </c>
      <c r="I48" s="565">
        <f>VLOOKUP($A48,'[3]Matriz de Aquisições'!$D:$G,4,FALSE)*VLOOKUP($A48,'[3]Matriz de Aquisições'!$D:$H,5,FALSE)</f>
        <v>11428.57</v>
      </c>
      <c r="J48" s="727">
        <f>VLOOKUP($A48,'[3]Matriz de Aquisições'!$D:$G,4,FALSE)*VLOOKUP($A48,'[3]Matriz de Aquisições'!$D:$I,6,FALSE)</f>
        <v>0</v>
      </c>
      <c r="K48" s="566">
        <f t="shared" si="5"/>
        <v>11428.57</v>
      </c>
      <c r="L48" s="567">
        <f>VLOOKUP($A48,'[3]PEP Av. Fin.'!$A:$AB,9,FALSE)</f>
        <v>11428.57</v>
      </c>
      <c r="M48" s="728">
        <f>VLOOKUP($A48,'[3]PEP Av. Fin.'!$A:$AB,10,FALSE)</f>
        <v>0</v>
      </c>
      <c r="N48" s="728">
        <f t="shared" si="30"/>
        <v>11428.57</v>
      </c>
      <c r="O48" s="24">
        <f>N48/'[3]PEP Av. Fin.'!$H$211</f>
        <v>2.7210880835762895E-4</v>
      </c>
      <c r="P48" s="31"/>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row>
    <row r="49" spans="1:490" s="6" customFormat="1" ht="41.45" customHeight="1">
      <c r="A49" s="109" t="str">
        <f>'[3]PEP Av. Fin.'!A96</f>
        <v>1.5.1.32</v>
      </c>
      <c r="B49" s="723" t="str">
        <f>'[3]PEP Av. Fin.'!B96</f>
        <v>AAC – Autoavaliação de Controles (Control Self-Assessment)</v>
      </c>
      <c r="C49" s="43" t="str">
        <f>VLOOKUP($A49,'[3]Matriz de Aquisições'!$D:$N,11,FALSE)</f>
        <v>Capacitação</v>
      </c>
      <c r="D49" s="724">
        <f>VLOOKUP($A49,'[3]Matriz de Aquisições'!$D:$N,3,FALSE)</f>
        <v>0</v>
      </c>
      <c r="E49" s="44" t="str">
        <f>VLOOKUP($A49,'[3]Matriz de Aquisições'!$D:$N,7,FALSE)</f>
        <v>Ex-Post</v>
      </c>
      <c r="F49" s="270">
        <f>VLOOKUP($A49,'[3]Matriz de Aquisições'!$D:$N,8,FALSE)</f>
        <v>43618</v>
      </c>
      <c r="G49" s="725">
        <f>VLOOKUP($A49,'[3]Matriz de Aquisições'!$D:$N,9,FALSE)</f>
        <v>43708</v>
      </c>
      <c r="H49" s="726">
        <f>VLOOKUP($A49,'[3]Matriz de Aquisições'!$D:$N,10,FALSE)</f>
        <v>0</v>
      </c>
      <c r="I49" s="565">
        <f>VLOOKUP($A49,'[3]Matriz de Aquisições'!$D:$G,4,FALSE)*VLOOKUP($A49,'[3]Matriz de Aquisições'!$D:$H,5,FALSE)</f>
        <v>6582.86</v>
      </c>
      <c r="J49" s="727">
        <f>VLOOKUP($A49,'[3]Matriz de Aquisições'!$D:$G,4,FALSE)*VLOOKUP($A49,'[3]Matriz de Aquisições'!$D:$I,6,FALSE)</f>
        <v>0</v>
      </c>
      <c r="K49" s="566">
        <f t="shared" si="5"/>
        <v>6582.86</v>
      </c>
      <c r="L49" s="567">
        <f>VLOOKUP($A49,'[3]PEP Av. Fin.'!$A:$AB,9,FALSE)</f>
        <v>6582.86</v>
      </c>
      <c r="M49" s="728">
        <f>VLOOKUP($A49,'[3]PEP Av. Fin.'!$A:$AB,10,FALSE)</f>
        <v>0</v>
      </c>
      <c r="N49" s="728">
        <f t="shared" si="30"/>
        <v>6582.86</v>
      </c>
      <c r="O49" s="24">
        <f>N49/'[3]PEP Av. Fin.'!$H$211</f>
        <v>1.5673476123304151E-4</v>
      </c>
      <c r="P49" s="31"/>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row>
    <row r="50" spans="1:490" s="6" customFormat="1" ht="41.45" customHeight="1" collapsed="1">
      <c r="A50" s="107" t="str">
        <f>'[3]PEP Av. Fin.'!A100</f>
        <v>1.5.2</v>
      </c>
      <c r="B50" s="717" t="str">
        <f>'[3]PEP Av. Fin.'!B100</f>
        <v>1.5.2 Revisão e implantação de novo modelo de Transparência ativa, com sistemática de Ouvidoria Geral do Estado</v>
      </c>
      <c r="C50" s="116" t="e">
        <f>VLOOKUP($A50,'[3]Matriz de Aquisições'!$D:$N,11,FALSE)</f>
        <v>#N/A</v>
      </c>
      <c r="D50" s="718" t="e">
        <f>VLOOKUP($A50,'[3]Matriz de Aquisições'!$D:$N,3,FALSE)</f>
        <v>#N/A</v>
      </c>
      <c r="E50" s="117" t="e">
        <f>VLOOKUP($A50,'[3]Matriz de Aquisições'!$D:$N,7,FALSE)</f>
        <v>#N/A</v>
      </c>
      <c r="F50" s="268">
        <f>MIN(F51:F52)</f>
        <v>0</v>
      </c>
      <c r="G50" s="719">
        <f>MIN(G51:G52)</f>
        <v>90</v>
      </c>
      <c r="H50" s="720">
        <f>MIN(H51:H52)</f>
        <v>0</v>
      </c>
      <c r="I50" s="562">
        <f t="shared" ref="I50:N50" si="31">SUM(I51:I52)</f>
        <v>18857.150000000001</v>
      </c>
      <c r="J50" s="721">
        <f t="shared" si="31"/>
        <v>0</v>
      </c>
      <c r="K50" s="563">
        <f t="shared" si="31"/>
        <v>18857.150000000001</v>
      </c>
      <c r="L50" s="564">
        <f t="shared" si="31"/>
        <v>1885.7150000000001</v>
      </c>
      <c r="M50" s="722">
        <f t="shared" si="31"/>
        <v>0</v>
      </c>
      <c r="N50" s="722">
        <f t="shared" si="31"/>
        <v>1885.7150000000001</v>
      </c>
      <c r="O50" s="83">
        <f>N50/'[3]PEP Av. Fin.'!$H$211</f>
        <v>4.4897975998056307E-5</v>
      </c>
      <c r="P50" s="31"/>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row>
    <row r="51" spans="1:490" s="6" customFormat="1" ht="41.45" customHeight="1">
      <c r="A51" s="109" t="str">
        <f>'[3]PEP Av. Fin.'!A105</f>
        <v>1.5.2.5</v>
      </c>
      <c r="B51" s="723" t="str">
        <f>'[3]PEP Av. Fin.'!B105</f>
        <v>Visitas técnicas</v>
      </c>
      <c r="C51" s="43" t="str">
        <f>VLOOKUP($A51,'[3]Matriz de Aquisições'!$D:$N,11,FALSE)</f>
        <v>Capacitação</v>
      </c>
      <c r="D51" s="724" t="str">
        <f>VLOOKUP($A51,'[3]Matriz de Aquisições'!$D:$N,3,FALSE)</f>
        <v>Contratação Direta (CD)</v>
      </c>
      <c r="E51" s="44" t="str">
        <f>VLOOKUP($A51,'[3]Matriz de Aquisições'!$D:$N,7,FALSE)</f>
        <v>Ex-Post</v>
      </c>
      <c r="F51" s="270">
        <f>VLOOKUP($A51,'[3]Matriz de Aquisições'!$D:$N,8,FALSE)</f>
        <v>0</v>
      </c>
      <c r="G51" s="725">
        <f>VLOOKUP($A51,'[3]Matriz de Aquisições'!$D:$N,9,FALSE)</f>
        <v>90</v>
      </c>
      <c r="H51" s="726">
        <f>VLOOKUP($A51,'[3]Matriz de Aquisições'!$D:$N,10,FALSE)</f>
        <v>0</v>
      </c>
      <c r="I51" s="565">
        <f>VLOOKUP($A51,'[3]Matriz de Aquisições'!$D:$G,4,FALSE)*VLOOKUP($A51,'[3]Matriz de Aquisições'!$D:$H,5,FALSE)</f>
        <v>4714.29</v>
      </c>
      <c r="J51" s="727">
        <f>VLOOKUP($A51,'[3]Matriz de Aquisições'!$D:$G,4,FALSE)*VLOOKUP($A51,'[3]Matriz de Aquisições'!$D:$I,6,FALSE)</f>
        <v>0</v>
      </c>
      <c r="K51" s="566">
        <f t="shared" si="5"/>
        <v>4714.29</v>
      </c>
      <c r="L51" s="567">
        <f>VLOOKUP($A51,'[3]PEP Av. Fin.'!$A:$AB,9,FALSE)</f>
        <v>471.42900000000003</v>
      </c>
      <c r="M51" s="728">
        <f>VLOOKUP($A51,'[3]PEP Av. Fin.'!$A:$AB,10,FALSE)</f>
        <v>0</v>
      </c>
      <c r="N51" s="728">
        <f t="shared" ref="N51:N52" si="32">L51+M51</f>
        <v>471.42900000000003</v>
      </c>
      <c r="O51" s="24">
        <f>N51/'[3]PEP Av. Fin.'!$H$211</f>
        <v>1.1224499951895002E-5</v>
      </c>
      <c r="P51" s="31"/>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row>
    <row r="52" spans="1:490" s="6" customFormat="1" ht="41.45" customHeight="1">
      <c r="A52" s="109" t="str">
        <f>'[3]PEP Av. Fin.'!A106</f>
        <v>1.5.2.6</v>
      </c>
      <c r="B52" s="723" t="str">
        <f>'[3]PEP Av. Fin.'!B106</f>
        <v>Visitas técnicas</v>
      </c>
      <c r="C52" s="43" t="str">
        <f>VLOOKUP($A52,'[3]Matriz de Aquisições'!$D:$N,11,FALSE)</f>
        <v>Capacitação</v>
      </c>
      <c r="D52" s="724" t="str">
        <f>VLOOKUP($A52,'[3]Matriz de Aquisições'!$D:$N,3,FALSE)</f>
        <v>Contratação Direta (CD)</v>
      </c>
      <c r="E52" s="44" t="str">
        <f>VLOOKUP($A52,'[3]Matriz de Aquisições'!$D:$N,7,FALSE)</f>
        <v>Ex-Post</v>
      </c>
      <c r="F52" s="270">
        <f>VLOOKUP($A52,'[3]Matriz de Aquisições'!$D:$N,8,FALSE)</f>
        <v>0</v>
      </c>
      <c r="G52" s="725">
        <f>VLOOKUP($A52,'[3]Matriz de Aquisições'!$D:$N,9,FALSE)</f>
        <v>90</v>
      </c>
      <c r="H52" s="726">
        <f>VLOOKUP($A52,'[3]Matriz de Aquisições'!$D:$N,10,FALSE)</f>
        <v>0</v>
      </c>
      <c r="I52" s="565">
        <f>VLOOKUP($A52,'[3]Matriz de Aquisições'!$D:$G,4,FALSE)*VLOOKUP($A52,'[3]Matriz de Aquisições'!$D:$H,5,FALSE)</f>
        <v>14142.86</v>
      </c>
      <c r="J52" s="727">
        <f>VLOOKUP($A52,'[3]Matriz de Aquisições'!$D:$G,4,FALSE)*VLOOKUP($A52,'[3]Matriz de Aquisições'!$D:$I,6,FALSE)</f>
        <v>0</v>
      </c>
      <c r="K52" s="566">
        <f t="shared" si="5"/>
        <v>14142.86</v>
      </c>
      <c r="L52" s="567">
        <f>VLOOKUP($A52,'[3]PEP Av. Fin.'!$A:$AB,9,FALSE)</f>
        <v>1414.2860000000001</v>
      </c>
      <c r="M52" s="728">
        <f>VLOOKUP($A52,'[3]PEP Av. Fin.'!$A:$AB,10,FALSE)</f>
        <v>0</v>
      </c>
      <c r="N52" s="728">
        <f t="shared" si="32"/>
        <v>1414.2860000000001</v>
      </c>
      <c r="O52" s="24">
        <f>N52/'[3]PEP Av. Fin.'!$H$211</f>
        <v>3.36734760461613E-5</v>
      </c>
      <c r="P52" s="31"/>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row>
    <row r="53" spans="1:490" s="6" customFormat="1" ht="41.45" customHeight="1">
      <c r="A53" s="110">
        <f>'[3]PEP Av. Fin.'!A108</f>
        <v>2</v>
      </c>
      <c r="B53" s="729" t="str">
        <f>'[3]PEP Av. Fin.'!B108</f>
        <v>Componente 2: Administración tributaria y contencioso fiscal</v>
      </c>
      <c r="C53" s="92"/>
      <c r="D53" s="730"/>
      <c r="E53" s="93"/>
      <c r="F53" s="272">
        <f>MIN(F54,F62,F72,F78,F81)</f>
        <v>0</v>
      </c>
      <c r="G53" s="731">
        <f>MIN(G54,G62,G72,G78,G81)</f>
        <v>90</v>
      </c>
      <c r="H53" s="732">
        <f>MIN(H54,H62,H72,H78,H81)</f>
        <v>0</v>
      </c>
      <c r="I53" s="568">
        <f t="shared" ref="I53:N53" si="33">SUM(I54,I62,I72,I78,I81)</f>
        <v>6344618.0899064932</v>
      </c>
      <c r="J53" s="733">
        <f t="shared" si="33"/>
        <v>1127524.7900935067</v>
      </c>
      <c r="K53" s="569">
        <f t="shared" si="33"/>
        <v>7472142.8800000008</v>
      </c>
      <c r="L53" s="570">
        <f t="shared" si="33"/>
        <v>3116952.6964882393</v>
      </c>
      <c r="M53" s="734">
        <f t="shared" si="33"/>
        <v>313070.16941176041</v>
      </c>
      <c r="N53" s="735">
        <f t="shared" si="33"/>
        <v>3430022.8659000001</v>
      </c>
      <c r="O53" s="94">
        <f>N53/'[3]PEP Av. Fin.'!$H$211</f>
        <v>8.1667210742854823E-2</v>
      </c>
      <c r="P53" s="31"/>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row>
    <row r="54" spans="1:490" s="6" customFormat="1" ht="41.45" customHeight="1" collapsed="1">
      <c r="A54" s="106" t="str">
        <f>'[3]PEP Av. Fin.'!A109</f>
        <v>2.1</v>
      </c>
      <c r="B54" s="736" t="str">
        <f>'[3]PEP Av. Fin.'!B109</f>
        <v>2.1 Implementación de modelo de gestión de los instrumentos de apoyo a la política tributaria</v>
      </c>
      <c r="C54" s="114"/>
      <c r="D54" s="712"/>
      <c r="E54" s="115"/>
      <c r="F54" s="266">
        <f>MIN(F55,F60)</f>
        <v>0</v>
      </c>
      <c r="G54" s="713">
        <f t="shared" ref="G54:H54" si="34">MIN(G55,G60)</f>
        <v>90</v>
      </c>
      <c r="H54" s="714">
        <f t="shared" si="34"/>
        <v>0</v>
      </c>
      <c r="I54" s="571">
        <f>SUM(I55,I60)</f>
        <v>459285.73</v>
      </c>
      <c r="J54" s="737">
        <f t="shared" ref="J54:N54" si="35">SUM(J55,J60)</f>
        <v>0</v>
      </c>
      <c r="K54" s="572">
        <f t="shared" si="35"/>
        <v>459285.73</v>
      </c>
      <c r="L54" s="573">
        <f t="shared" si="35"/>
        <v>103331.43370000001</v>
      </c>
      <c r="M54" s="738">
        <f t="shared" si="35"/>
        <v>0</v>
      </c>
      <c r="N54" s="738">
        <f t="shared" si="35"/>
        <v>103331.43370000001</v>
      </c>
      <c r="O54" s="85">
        <f>N54/'[3]PEP Av. Fin.'!$H$211</f>
        <v>2.4602722204083577E-3</v>
      </c>
      <c r="P54" s="31"/>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row>
    <row r="55" spans="1:490" s="6" customFormat="1" ht="41.45" customHeight="1" collapsed="1">
      <c r="A55" s="107" t="str">
        <f>'[3]PEP Av. Fin.'!A110</f>
        <v>2.1.1</v>
      </c>
      <c r="B55" s="717" t="str">
        <f>'[3]PEP Av. Fin.'!B110</f>
        <v>2.1.1 Mapeamento do processo de concessão e controle do gasto tributário na sua totalidade e revisão e ajuste da legislação respectiva</v>
      </c>
      <c r="C55" s="116"/>
      <c r="D55" s="718"/>
      <c r="E55" s="117"/>
      <c r="F55" s="268">
        <f>MIN(F56:F59)</f>
        <v>0</v>
      </c>
      <c r="G55" s="719">
        <f t="shared" ref="G55:H55" si="36">MIN(G56:G59)</f>
        <v>90</v>
      </c>
      <c r="H55" s="720">
        <f t="shared" si="36"/>
        <v>0</v>
      </c>
      <c r="I55" s="562">
        <f>SUM(I56:I59)</f>
        <v>173571.44</v>
      </c>
      <c r="J55" s="721">
        <f t="shared" ref="J55:N55" si="37">SUM(J56:J59)</f>
        <v>0</v>
      </c>
      <c r="K55" s="574">
        <f t="shared" si="37"/>
        <v>173571.44</v>
      </c>
      <c r="L55" s="564">
        <f t="shared" si="37"/>
        <v>74760.004700000005</v>
      </c>
      <c r="M55" s="722">
        <f t="shared" si="37"/>
        <v>0</v>
      </c>
      <c r="N55" s="722">
        <f t="shared" si="37"/>
        <v>74760.004700000005</v>
      </c>
      <c r="O55" s="83">
        <f>N55/'[3]PEP Av. Fin.'!$H$211</f>
        <v>1.7800001042761904E-3</v>
      </c>
      <c r="P55" s="31"/>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row>
    <row r="56" spans="1:490" s="6" customFormat="1" ht="41.45" customHeight="1">
      <c r="A56" s="109" t="str">
        <f>'[3]PEP Av. Fin.'!A111</f>
        <v>2.1.1.1</v>
      </c>
      <c r="B56" s="723" t="str">
        <f>'[3]PEP Av. Fin.'!B111</f>
        <v>Material didático para capacitação técnica</v>
      </c>
      <c r="C56" s="43" t="str">
        <f>VLOOKUP($A56,'[3]Matriz de Aquisições'!$D:$N,11,FALSE)</f>
        <v>14461-Bens</v>
      </c>
      <c r="D56" s="724" t="str">
        <f>VLOOKUP($A56,'[3]Matriz de Aquisições'!$D:$N,3,FALSE)</f>
        <v>Sistema Nacional (SN)</v>
      </c>
      <c r="E56" s="44" t="str">
        <f>VLOOKUP($A56,'[3]Matriz de Aquisições'!$D:$N,7,FALSE)</f>
        <v>Sistema Nacional</v>
      </c>
      <c r="F56" s="270">
        <f>VLOOKUP($A56,'[3]Matriz de Aquisições'!$D:$N,8,FALSE)</f>
        <v>43617</v>
      </c>
      <c r="G56" s="725">
        <f>VLOOKUP($A56,'[3]Matriz de Aquisições'!$D:$N,9,FALSE)</f>
        <v>43707</v>
      </c>
      <c r="H56" s="726">
        <f>VLOOKUP($A56,'[3]Matriz de Aquisições'!$D:$N,10,FALSE)</f>
        <v>0</v>
      </c>
      <c r="I56" s="565">
        <f>VLOOKUP($A56,'[3]Matriz de Aquisições'!$D:$G,4,FALSE)*VLOOKUP($A56,'[3]Matriz de Aquisições'!$D:$H,5,FALSE)</f>
        <v>40000</v>
      </c>
      <c r="J56" s="727">
        <f>VLOOKUP($A56,'[3]Matriz de Aquisições'!$D:$G,4,FALSE)*VLOOKUP($A56,'[3]Matriz de Aquisições'!$D:$I,6,FALSE)</f>
        <v>0</v>
      </c>
      <c r="K56" s="566">
        <f t="shared" si="5"/>
        <v>40000</v>
      </c>
      <c r="L56" s="567">
        <f>VLOOKUP($A56,'[3]PEP Av. Fin.'!$A:$AB,9,FALSE)</f>
        <v>20000</v>
      </c>
      <c r="M56" s="728">
        <f>VLOOKUP($A56,'[3]PEP Av. Fin.'!$A:$AB,10,FALSE)</f>
        <v>0</v>
      </c>
      <c r="N56" s="728">
        <f t="shared" ref="N56:N59" si="38">L56+M56</f>
        <v>20000</v>
      </c>
      <c r="O56" s="24">
        <f>N56/'[3]PEP Av. Fin.'!$H$211</f>
        <v>4.7619047414965994E-4</v>
      </c>
      <c r="P56" s="31"/>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row>
    <row r="57" spans="1:490" s="6" customFormat="1" ht="41.45" customHeight="1">
      <c r="A57" s="109" t="str">
        <f>'[3]PEP Av. Fin.'!A112</f>
        <v>2.1.1.2</v>
      </c>
      <c r="B57" s="723" t="str">
        <f>'[3]PEP Av. Fin.'!B112</f>
        <v>Mapeamento do processo de concessão e controle do gasto tributário na sua totalidade (incluindo a SEDES e outros órgãos)</v>
      </c>
      <c r="C57" s="43" t="str">
        <f>VLOOKUP($A57,'[3]Matriz de Aquisições'!$D:$N,11,FALSE)</f>
        <v>14463-Firma Consultora</v>
      </c>
      <c r="D57" s="724" t="str">
        <f>VLOOKUP($A57,'[3]Matriz de Aquisições'!$D:$N,3,FALSE)</f>
        <v>Seleção Baseada na Qualidade e Custo (SBQC)</v>
      </c>
      <c r="E57" s="44" t="str">
        <f>VLOOKUP($A57,'[3]Matriz de Aquisições'!$D:$N,7,FALSE)</f>
        <v>Ex-Post</v>
      </c>
      <c r="F57" s="270">
        <f>VLOOKUP($A57,'[3]Matriz de Aquisições'!$D:$N,8,FALSE)</f>
        <v>43617</v>
      </c>
      <c r="G57" s="725">
        <f>VLOOKUP($A57,'[3]Matriz de Aquisições'!$D:$N,9,FALSE)</f>
        <v>43707</v>
      </c>
      <c r="H57" s="726">
        <f>VLOOKUP($A57,'[3]Matriz de Aquisições'!$D:$N,10,FALSE)</f>
        <v>0</v>
      </c>
      <c r="I57" s="565">
        <f>VLOOKUP($A57,'[3]Matriz de Aquisições'!$D:$G,4,FALSE)*VLOOKUP($A57,'[3]Matriz de Aquisições'!$D:$H,5,FALSE)</f>
        <v>107142.86</v>
      </c>
      <c r="J57" s="727">
        <f>VLOOKUP($A57,'[3]Matriz de Aquisições'!$D:$G,4,FALSE)*VLOOKUP($A57,'[3]Matriz de Aquisições'!$D:$I,6,FALSE)</f>
        <v>0</v>
      </c>
      <c r="K57" s="566">
        <f t="shared" si="5"/>
        <v>107142.86</v>
      </c>
      <c r="L57" s="567">
        <f>VLOOKUP($A57,'[3]PEP Av. Fin.'!$A:$AB,9,FALSE)</f>
        <v>42857.144</v>
      </c>
      <c r="M57" s="728">
        <f>VLOOKUP($A57,'[3]PEP Av. Fin.'!$A:$AB,10,FALSE)</f>
        <v>0</v>
      </c>
      <c r="N57" s="728">
        <f t="shared" si="38"/>
        <v>42857.144</v>
      </c>
      <c r="O57" s="24">
        <f>N57/'[3]PEP Av. Fin.'!$H$211</f>
        <v>1.0204081861030128E-3</v>
      </c>
      <c r="P57" s="31"/>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row>
    <row r="58" spans="1:490" s="6" customFormat="1" ht="41.45" customHeight="1">
      <c r="A58" s="109" t="str">
        <f>'[3]PEP Av. Fin.'!A113</f>
        <v>2.1.1.3</v>
      </c>
      <c r="B58" s="723" t="str">
        <f>'[3]PEP Av. Fin.'!B113</f>
        <v>Visita técnica</v>
      </c>
      <c r="C58" s="43" t="str">
        <f>VLOOKUP($A58,'[3]Matriz de Aquisições'!$D:$N,11,FALSE)</f>
        <v>Capacitação</v>
      </c>
      <c r="D58" s="724" t="str">
        <f>VLOOKUP($A58,'[3]Matriz de Aquisições'!$D:$N,3,FALSE)</f>
        <v>Contratação Direta (CD)</v>
      </c>
      <c r="E58" s="44" t="str">
        <f>VLOOKUP($A58,'[3]Matriz de Aquisições'!$D:$N,7,FALSE)</f>
        <v>Ex-Post</v>
      </c>
      <c r="F58" s="270">
        <f>VLOOKUP($A58,'[3]Matriz de Aquisições'!$D:$N,8,FALSE)</f>
        <v>0</v>
      </c>
      <c r="G58" s="725">
        <f>VLOOKUP($A58,'[3]Matriz de Aquisições'!$D:$N,9,FALSE)</f>
        <v>90</v>
      </c>
      <c r="H58" s="726">
        <f>VLOOKUP($A58,'[3]Matriz de Aquisições'!$D:$N,10,FALSE)</f>
        <v>0</v>
      </c>
      <c r="I58" s="565">
        <f>VLOOKUP($A58,'[3]Matriz de Aquisições'!$D:$G,4,FALSE)*VLOOKUP($A58,'[3]Matriz de Aquisições'!$D:$H,5,FALSE)</f>
        <v>7714.29</v>
      </c>
      <c r="J58" s="727">
        <f>VLOOKUP($A58,'[3]Matriz de Aquisições'!$D:$G,4,FALSE)*VLOOKUP($A58,'[3]Matriz de Aquisições'!$D:$I,6,FALSE)</f>
        <v>0</v>
      </c>
      <c r="K58" s="566">
        <f t="shared" si="5"/>
        <v>7714.29</v>
      </c>
      <c r="L58" s="567">
        <f>VLOOKUP($A58,'[3]PEP Av. Fin.'!$A:$AB,9,FALSE)</f>
        <v>2545.7157000000002</v>
      </c>
      <c r="M58" s="728">
        <f>VLOOKUP($A58,'[3]PEP Av. Fin.'!$A:$AB,10,FALSE)</f>
        <v>0</v>
      </c>
      <c r="N58" s="728">
        <f t="shared" si="38"/>
        <v>2545.7157000000002</v>
      </c>
      <c r="O58" s="24">
        <f>N58/'[3]PEP Av. Fin.'!$H$211</f>
        <v>6.0612278311661682E-5</v>
      </c>
      <c r="P58" s="31"/>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row>
    <row r="59" spans="1:490" s="6" customFormat="1" ht="41.45" customHeight="1">
      <c r="A59" s="109" t="str">
        <f>'[3]PEP Av. Fin.'!A114</f>
        <v>2.1.1.4</v>
      </c>
      <c r="B59" s="723" t="str">
        <f>'[3]PEP Av. Fin.'!B114</f>
        <v>Capacitação em legislação, benefícios e gastos tributários</v>
      </c>
      <c r="C59" s="43" t="str">
        <f>VLOOKUP($A59,'[3]Matriz de Aquisições'!$D:$N,11,FALSE)</f>
        <v>Capacitação</v>
      </c>
      <c r="D59" s="724" t="str">
        <f>VLOOKUP($A59,'[3]Matriz de Aquisições'!$D:$N,3,FALSE)</f>
        <v>Contratação Direta (CD)</v>
      </c>
      <c r="E59" s="44" t="str">
        <f>VLOOKUP($A59,'[3]Matriz de Aquisições'!$D:$N,7,FALSE)</f>
        <v>Ex-Post</v>
      </c>
      <c r="F59" s="270">
        <f>VLOOKUP($A59,'[3]Matriz de Aquisições'!$D:$N,8,FALSE)</f>
        <v>43617</v>
      </c>
      <c r="G59" s="725">
        <f>VLOOKUP($A59,'[3]Matriz de Aquisições'!$D:$N,9,FALSE)</f>
        <v>43707</v>
      </c>
      <c r="H59" s="726">
        <f>VLOOKUP($A59,'[3]Matriz de Aquisições'!$D:$N,10,FALSE)</f>
        <v>0</v>
      </c>
      <c r="I59" s="565">
        <f>VLOOKUP($A59,'[3]Matriz de Aquisições'!$D:$G,4,FALSE)*VLOOKUP($A59,'[3]Matriz de Aquisições'!$D:$H,5,FALSE)</f>
        <v>18714.29</v>
      </c>
      <c r="J59" s="727">
        <f>VLOOKUP($A59,'[3]Matriz de Aquisições'!$D:$G,4,FALSE)*VLOOKUP($A59,'[3]Matriz de Aquisições'!$D:$I,6,FALSE)</f>
        <v>0</v>
      </c>
      <c r="K59" s="566">
        <f t="shared" si="5"/>
        <v>18714.29</v>
      </c>
      <c r="L59" s="567">
        <f>VLOOKUP($A59,'[3]PEP Av. Fin.'!$A:$AB,9,FALSE)</f>
        <v>9357.1450000000004</v>
      </c>
      <c r="M59" s="728">
        <f>VLOOKUP($A59,'[3]PEP Av. Fin.'!$A:$AB,10,FALSE)</f>
        <v>0</v>
      </c>
      <c r="N59" s="728">
        <f t="shared" si="38"/>
        <v>9357.1450000000004</v>
      </c>
      <c r="O59" s="24">
        <f>N59/'[3]PEP Av. Fin.'!$H$211</f>
        <v>2.2278916571185601E-4</v>
      </c>
      <c r="P59" s="31"/>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row>
    <row r="60" spans="1:490" s="6" customFormat="1" ht="41.45" customHeight="1" collapsed="1">
      <c r="A60" s="107" t="str">
        <f>'[3]PEP Av. Fin.'!A115</f>
        <v>2.1.2</v>
      </c>
      <c r="B60" s="717" t="str">
        <f>'[3]PEP Av. Fin.'!B115</f>
        <v>2.1.2 Sistema informatizado de Gestão de benefícios e incentivos fiscais</v>
      </c>
      <c r="C60" s="116"/>
      <c r="D60" s="718"/>
      <c r="E60" s="117"/>
      <c r="F60" s="268">
        <f>F61</f>
        <v>43497</v>
      </c>
      <c r="G60" s="719">
        <f t="shared" ref="G60:N60" si="39">G61</f>
        <v>43587</v>
      </c>
      <c r="H60" s="720">
        <f t="shared" si="39"/>
        <v>0</v>
      </c>
      <c r="I60" s="562">
        <f t="shared" si="39"/>
        <v>285714.28999999998</v>
      </c>
      <c r="J60" s="721">
        <f t="shared" si="39"/>
        <v>0</v>
      </c>
      <c r="K60" s="574">
        <f t="shared" si="39"/>
        <v>285714.28999999998</v>
      </c>
      <c r="L60" s="564">
        <f t="shared" si="39"/>
        <v>28571.429</v>
      </c>
      <c r="M60" s="722">
        <f t="shared" si="39"/>
        <v>0</v>
      </c>
      <c r="N60" s="722">
        <f t="shared" si="39"/>
        <v>28571.429</v>
      </c>
      <c r="O60" s="83">
        <f>N60/'[3]PEP Av. Fin.'!$H$211</f>
        <v>6.8027211613216725E-4</v>
      </c>
      <c r="P60" s="31"/>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row>
    <row r="61" spans="1:490" s="6" customFormat="1" ht="41.45" customHeight="1">
      <c r="A61" s="109" t="str">
        <f>'[3]PEP Av. Fin.'!A116</f>
        <v>2.1.2.1</v>
      </c>
      <c r="B61" s="723" t="str">
        <f>'[3]PEP Av. Fin.'!B116</f>
        <v>Sistema informatizado de Gestão de benefícios e incentivos fiscais, com apuração de impactos dos benefícios do ICMS, IPVA e ITCMD.</v>
      </c>
      <c r="C61" s="43" t="str">
        <f>VLOOKUP($A61,'[3]Matriz de Aquisições'!$D:$N,11,FALSE)</f>
        <v>14462-Serviços (Não Consultoria)</v>
      </c>
      <c r="D61" s="724" t="str">
        <f>VLOOKUP($A61,'[3]Matriz de Aquisições'!$D:$N,3,FALSE)</f>
        <v>Sistema Nacional (SN)</v>
      </c>
      <c r="E61" s="44" t="str">
        <f>VLOOKUP($A61,'[3]Matriz de Aquisições'!$D:$N,7,FALSE)</f>
        <v>Sistema Nacional</v>
      </c>
      <c r="F61" s="270">
        <f>VLOOKUP($A61,'[3]Matriz de Aquisições'!$D:$N,8,FALSE)</f>
        <v>43497</v>
      </c>
      <c r="G61" s="725">
        <f>VLOOKUP($A61,'[3]Matriz de Aquisições'!$D:$N,9,FALSE)</f>
        <v>43587</v>
      </c>
      <c r="H61" s="726">
        <f>VLOOKUP($A61,'[3]Matriz de Aquisições'!$D:$N,10,FALSE)</f>
        <v>0</v>
      </c>
      <c r="I61" s="565">
        <f>VLOOKUP($A61,'[3]Matriz de Aquisições'!$D:$G,4,FALSE)*VLOOKUP($A61,'[3]Matriz de Aquisições'!$D:$H,5,FALSE)</f>
        <v>285714.28999999998</v>
      </c>
      <c r="J61" s="727">
        <f>VLOOKUP($A61,'[3]Matriz de Aquisições'!$D:$G,4,FALSE)*VLOOKUP($A61,'[3]Matriz de Aquisições'!$D:$I,6,FALSE)</f>
        <v>0</v>
      </c>
      <c r="K61" s="566">
        <f t="shared" si="5"/>
        <v>285714.28999999998</v>
      </c>
      <c r="L61" s="567">
        <f>VLOOKUP($A61,'[3]PEP Av. Fin.'!$A:$AB,9,FALSE)</f>
        <v>28571.429</v>
      </c>
      <c r="M61" s="728">
        <f>VLOOKUP($A61,'[3]PEP Av. Fin.'!$A:$AB,10,FALSE)</f>
        <v>0</v>
      </c>
      <c r="N61" s="728">
        <f>L61+M61</f>
        <v>28571.429</v>
      </c>
      <c r="O61" s="24">
        <f>N61/'[3]PEP Av. Fin.'!$H$211</f>
        <v>6.8027211613216725E-4</v>
      </c>
      <c r="P61" s="31"/>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row>
    <row r="62" spans="1:490" s="6" customFormat="1" ht="41.45" customHeight="1" collapsed="1">
      <c r="A62" s="106" t="str">
        <f>'[3]PEP Av. Fin.'!A119</f>
        <v>2.2</v>
      </c>
      <c r="B62" s="736" t="str">
        <f>'[3]PEP Av. Fin.'!B119</f>
        <v>2.2   Modelo de fiscalización implantado</v>
      </c>
      <c r="C62" s="114"/>
      <c r="D62" s="712"/>
      <c r="E62" s="115"/>
      <c r="F62" s="266">
        <f>MIN(F63,F67,F70)</f>
        <v>43497</v>
      </c>
      <c r="G62" s="713">
        <f t="shared" ref="G62:H62" si="40">MIN(G63,G67,G70)</f>
        <v>43587</v>
      </c>
      <c r="H62" s="714">
        <f t="shared" si="40"/>
        <v>0</v>
      </c>
      <c r="I62" s="571">
        <f>SUM(I63,I67,I70)</f>
        <v>3360886.8220782466</v>
      </c>
      <c r="J62" s="737">
        <f t="shared" ref="J62:N62" si="41">SUM(J63,J67,J70)</f>
        <v>862256.04792175326</v>
      </c>
      <c r="K62" s="572">
        <f t="shared" si="41"/>
        <v>4223142.87</v>
      </c>
      <c r="L62" s="573">
        <f t="shared" si="41"/>
        <v>2576868.5215049181</v>
      </c>
      <c r="M62" s="738">
        <f t="shared" si="41"/>
        <v>225531.48449508174</v>
      </c>
      <c r="N62" s="738">
        <f t="shared" si="41"/>
        <v>2802400.0060000001</v>
      </c>
      <c r="O62" s="85">
        <f>N62/'[3]PEP Av. Fin.'!$H$211</f>
        <v>6.6723809380707502E-2</v>
      </c>
      <c r="P62" s="31"/>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row>
    <row r="63" spans="1:490" s="6" customFormat="1" ht="41.45" customHeight="1" collapsed="1">
      <c r="A63" s="107" t="str">
        <f>'[3]PEP Av. Fin.'!A120</f>
        <v>2.2.1</v>
      </c>
      <c r="B63" s="717" t="str">
        <f>'[3]PEP Av. Fin.'!B120</f>
        <v>2.2.1  Institucionalização do planejamento da ação  fiscal, com definição de metas e indicadores.</v>
      </c>
      <c r="C63" s="116"/>
      <c r="D63" s="718"/>
      <c r="E63" s="117"/>
      <c r="F63" s="268">
        <f>MIN(F64:F66)</f>
        <v>43497</v>
      </c>
      <c r="G63" s="719">
        <f t="shared" ref="G63:H63" si="42">MIN(G64:G66)</f>
        <v>43587</v>
      </c>
      <c r="H63" s="720">
        <f t="shared" si="42"/>
        <v>0</v>
      </c>
      <c r="I63" s="562">
        <f>SUM(I64:I66)</f>
        <v>610218.49765697843</v>
      </c>
      <c r="J63" s="721">
        <f t="shared" ref="J63:N63" si="43">SUM(J64:J66)</f>
        <v>464352.93234302138</v>
      </c>
      <c r="K63" s="574">
        <f t="shared" si="43"/>
        <v>1074571.43</v>
      </c>
      <c r="L63" s="564">
        <f t="shared" si="43"/>
        <v>244087.3990627914</v>
      </c>
      <c r="M63" s="722">
        <f t="shared" si="43"/>
        <v>185741.17293720855</v>
      </c>
      <c r="N63" s="722">
        <f t="shared" si="43"/>
        <v>429828.57199999993</v>
      </c>
      <c r="O63" s="83">
        <f>N63/'[3]PEP Av. Fin.'!$H$211</f>
        <v>1.0234013575187561E-2</v>
      </c>
      <c r="P63" s="31"/>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row>
    <row r="64" spans="1:490" s="6" customFormat="1" ht="41.45" customHeight="1">
      <c r="A64" s="109" t="str">
        <f>'[3]PEP Av. Fin.'!A121</f>
        <v>2.2.1.1</v>
      </c>
      <c r="B64" s="723" t="str">
        <f>'[3]PEP Av. Fin.'!B121</f>
        <v>Sistema informatizado de controle e avaliação do planejamento e da ação fiscal</v>
      </c>
      <c r="C64" s="43" t="str">
        <f>VLOOKUP($A64,'[3]Matriz de Aquisições'!$D:$N,11,FALSE)</f>
        <v>14463-Firma Consultora</v>
      </c>
      <c r="D64" s="724" t="str">
        <f>VLOOKUP($A64,'[3]Matriz de Aquisições'!$D:$N,3,FALSE)</f>
        <v>Seleção Baseada na Qualidade e Custo (SBQC)</v>
      </c>
      <c r="E64" s="44" t="str">
        <f>VLOOKUP($A64,'[3]Matriz de Aquisições'!$D:$N,7,FALSE)</f>
        <v>Ex-Ante</v>
      </c>
      <c r="F64" s="270">
        <f>VLOOKUP($A64,'[3]Matriz de Aquisições'!$D:$N,8,FALSE)</f>
        <v>43617</v>
      </c>
      <c r="G64" s="725">
        <f>VLOOKUP($A64,'[3]Matriz de Aquisições'!$D:$N,9,FALSE)</f>
        <v>43707</v>
      </c>
      <c r="H64" s="726">
        <f>VLOOKUP($A64,'[3]Matriz de Aquisições'!$D:$N,10,FALSE)</f>
        <v>0</v>
      </c>
      <c r="I64" s="565">
        <f>VLOOKUP($A64,'[3]Matriz de Aquisições'!$D:$G,4,FALSE)*VLOOKUP($A64,'[3]Matriz de Aquisições'!$D:$H,5,FALSE)</f>
        <v>535932.77765697846</v>
      </c>
      <c r="J64" s="727">
        <f>VLOOKUP($A64,'[3]Matriz de Aquisições'!$D:$G,4,FALSE)*VLOOKUP($A64,'[3]Matriz de Aquisições'!$D:$I,6,FALSE)</f>
        <v>464352.93234302138</v>
      </c>
      <c r="K64" s="566">
        <f t="shared" si="5"/>
        <v>1000285.7099999998</v>
      </c>
      <c r="L64" s="567">
        <f>VLOOKUP($A64,'[3]PEP Av. Fin.'!$A:$AB,9,FALSE)</f>
        <v>214373.1110627914</v>
      </c>
      <c r="M64" s="728">
        <f>VLOOKUP($A64,'[3]PEP Av. Fin.'!$A:$AB,10,FALSE)</f>
        <v>185741.17293720855</v>
      </c>
      <c r="N64" s="728">
        <f t="shared" ref="N64:N66" si="44">L64+M64</f>
        <v>400114.28399999999</v>
      </c>
      <c r="O64" s="24">
        <f>N64/'[3]PEP Av. Fin.'!$H$211</f>
        <v>9.5265305306005844E-3</v>
      </c>
      <c r="P64" s="31"/>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row>
    <row r="65" spans="1:490" s="6" customFormat="1" ht="41.45" customHeight="1">
      <c r="A65" s="109" t="str">
        <f>'[3]PEP Av. Fin.'!A122</f>
        <v>2.2.1.2</v>
      </c>
      <c r="B65" s="723" t="str">
        <f>'[3]PEP Av. Fin.'!B122</f>
        <v>Instrumento de fiscalização (malha, e etc)</v>
      </c>
      <c r="C65" s="43" t="str">
        <f>VLOOKUP($A65,'[3]Matriz de Aquisições'!$D:$N,11,FALSE)</f>
        <v>Capacitação</v>
      </c>
      <c r="D65" s="724" t="str">
        <f>VLOOKUP($A65,'[3]Matriz de Aquisições'!$D:$N,3,FALSE)</f>
        <v>Contratação Direta (CD)</v>
      </c>
      <c r="E65" s="44" t="str">
        <f>VLOOKUP($A65,'[3]Matriz de Aquisições'!$D:$N,7,FALSE)</f>
        <v>Ex-Post</v>
      </c>
      <c r="F65" s="270">
        <f>VLOOKUP($A65,'[3]Matriz de Aquisições'!$D:$N,8,FALSE)</f>
        <v>43497</v>
      </c>
      <c r="G65" s="725">
        <f>VLOOKUP($A65,'[3]Matriz de Aquisições'!$D:$N,9,FALSE)</f>
        <v>43587</v>
      </c>
      <c r="H65" s="726">
        <f>VLOOKUP($A65,'[3]Matriz de Aquisições'!$D:$N,10,FALSE)</f>
        <v>0</v>
      </c>
      <c r="I65" s="565">
        <f>VLOOKUP($A65,'[3]Matriz de Aquisições'!$D:$G,4,FALSE)*VLOOKUP($A65,'[3]Matriz de Aquisições'!$D:$H,5,FALSE)</f>
        <v>17142.86</v>
      </c>
      <c r="J65" s="727">
        <f>VLOOKUP($A65,'[3]Matriz de Aquisições'!$D:$G,4,FALSE)*VLOOKUP($A65,'[3]Matriz de Aquisições'!$D:$I,6,FALSE)</f>
        <v>0</v>
      </c>
      <c r="K65" s="566">
        <f t="shared" si="5"/>
        <v>17142.86</v>
      </c>
      <c r="L65" s="567">
        <f>VLOOKUP($A65,'[3]PEP Av. Fin.'!$A:$AB,9,FALSE)</f>
        <v>6857.1440000000002</v>
      </c>
      <c r="M65" s="728">
        <f>VLOOKUP($A65,'[3]PEP Av. Fin.'!$A:$AB,10,FALSE)</f>
        <v>0</v>
      </c>
      <c r="N65" s="728">
        <f t="shared" si="44"/>
        <v>6857.1440000000002</v>
      </c>
      <c r="O65" s="24">
        <f>N65/'[3]PEP Av. Fin.'!$H$211</f>
        <v>1.632653326336248E-4</v>
      </c>
      <c r="P65" s="31"/>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row>
    <row r="66" spans="1:490" s="6" customFormat="1" ht="41.45" customHeight="1">
      <c r="A66" s="109" t="str">
        <f>'[3]PEP Av. Fin.'!A123</f>
        <v>2.2.1.3</v>
      </c>
      <c r="B66" s="723" t="str">
        <f>'[3]PEP Av. Fin.'!B123</f>
        <v>Planejamento da Ação Fiscal- cons individual</v>
      </c>
      <c r="C66" s="43" t="str">
        <f>VLOOKUP($A66,'[3]Matriz de Aquisições'!$D:$N,11,FALSE)</f>
        <v>14464-Consultor Individual</v>
      </c>
      <c r="D66" s="724" t="str">
        <f>VLOOKUP($A66,'[3]Matriz de Aquisições'!$D:$N,3,FALSE)</f>
        <v xml:space="preserve">Comparação de Qualificações (3 CV) </v>
      </c>
      <c r="E66" s="44" t="str">
        <f>VLOOKUP($A66,'[3]Matriz de Aquisições'!$D:$N,7,FALSE)</f>
        <v>Ex-Post</v>
      </c>
      <c r="F66" s="270">
        <f>VLOOKUP($A66,'[3]Matriz de Aquisições'!$D:$N,8,FALSE)</f>
        <v>43497</v>
      </c>
      <c r="G66" s="725">
        <f>VLOOKUP($A66,'[3]Matriz de Aquisições'!$D:$N,9,FALSE)</f>
        <v>43587</v>
      </c>
      <c r="H66" s="726">
        <f>VLOOKUP($A66,'[3]Matriz de Aquisições'!$D:$N,10,FALSE)</f>
        <v>0</v>
      </c>
      <c r="I66" s="565">
        <f>VLOOKUP($A66,'[3]Matriz de Aquisições'!$D:$G,4,FALSE)*VLOOKUP($A66,'[3]Matriz de Aquisições'!$D:$H,5,FALSE)</f>
        <v>57142.86</v>
      </c>
      <c r="J66" s="727">
        <f>VLOOKUP($A66,'[3]Matriz de Aquisições'!$D:$G,4,FALSE)*VLOOKUP($A66,'[3]Matriz de Aquisições'!$D:$I,6,FALSE)</f>
        <v>0</v>
      </c>
      <c r="K66" s="566">
        <f t="shared" si="5"/>
        <v>57142.86</v>
      </c>
      <c r="L66" s="567">
        <f>VLOOKUP($A66,'[3]PEP Av. Fin.'!$A:$AB,9,FALSE)</f>
        <v>22857.144</v>
      </c>
      <c r="M66" s="728">
        <f>VLOOKUP($A66,'[3]PEP Av. Fin.'!$A:$AB,10,FALSE)</f>
        <v>0</v>
      </c>
      <c r="N66" s="728">
        <f t="shared" si="44"/>
        <v>22857.144</v>
      </c>
      <c r="O66" s="24">
        <f>N66/'[3]PEP Av. Fin.'!$H$211</f>
        <v>5.4421771195335277E-4</v>
      </c>
      <c r="P66" s="31"/>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row>
    <row r="67" spans="1:490" s="6" customFormat="1" ht="41.45" customHeight="1" collapsed="1">
      <c r="A67" s="107" t="str">
        <f>'[3]PEP Av. Fin.'!A124</f>
        <v>2.2.2</v>
      </c>
      <c r="B67" s="717" t="str">
        <f>'[3]PEP Av. Fin.'!B124</f>
        <v>2.2.2  Sistema de Monitoramento de Contribuintes .</v>
      </c>
      <c r="C67" s="116" t="e">
        <f>VLOOKUP($A67,'[3]Matriz de Aquisições'!$D:$N,11,FALSE)</f>
        <v>#N/A</v>
      </c>
      <c r="D67" s="718" t="e">
        <f>VLOOKUP($A67,'[3]Matriz de Aquisições'!$D:$N,3,FALSE)</f>
        <v>#N/A</v>
      </c>
      <c r="E67" s="117" t="e">
        <f>VLOOKUP($A67,'[3]Matriz de Aquisições'!$D:$N,7,FALSE)</f>
        <v>#N/A</v>
      </c>
      <c r="F67" s="268">
        <f>MIN(F68:F69)</f>
        <v>43617</v>
      </c>
      <c r="G67" s="719">
        <f>MIN(G68:G69)</f>
        <v>43707</v>
      </c>
      <c r="H67" s="720">
        <f>MIN(H68:H69)</f>
        <v>0</v>
      </c>
      <c r="I67" s="562">
        <f t="shared" ref="I67:N67" si="45">SUM(I68:I69)</f>
        <v>464954.03442126804</v>
      </c>
      <c r="J67" s="721">
        <f t="shared" si="45"/>
        <v>397903.11557873187</v>
      </c>
      <c r="K67" s="574">
        <f t="shared" si="45"/>
        <v>862857.14999999991</v>
      </c>
      <c r="L67" s="564">
        <f t="shared" si="45"/>
        <v>47066.832442126812</v>
      </c>
      <c r="M67" s="722">
        <f t="shared" si="45"/>
        <v>39790.311557873189</v>
      </c>
      <c r="N67" s="722">
        <f t="shared" si="45"/>
        <v>86857.143999999986</v>
      </c>
      <c r="O67" s="83">
        <f>N67/'[3]PEP Av. Fin.'!$H$211</f>
        <v>2.0680272292322643E-3</v>
      </c>
      <c r="P67" s="31"/>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row>
    <row r="68" spans="1:490" s="6" customFormat="1" ht="41.45" customHeight="1">
      <c r="A68" s="109" t="str">
        <f>'[3]PEP Av. Fin.'!A125</f>
        <v>2.2.2.1</v>
      </c>
      <c r="B68" s="723" t="str">
        <f>'[3]PEP Av. Fin.'!B125</f>
        <v xml:space="preserve">Sistema de Monitoramento de contribuintes </v>
      </c>
      <c r="C68" s="43" t="str">
        <f>VLOOKUP($A68,'[3]Matriz de Aquisições'!$D:$N,11,FALSE)</f>
        <v>14463-Firma Consultora</v>
      </c>
      <c r="D68" s="724" t="str">
        <f>VLOOKUP($A68,'[3]Matriz de Aquisições'!$D:$N,3,FALSE)</f>
        <v>Seleção Baseada na Qualidade e Custo (SBQC)</v>
      </c>
      <c r="E68" s="44" t="str">
        <f>VLOOKUP($A68,'[3]Matriz de Aquisições'!$D:$N,7,FALSE)</f>
        <v>Ex-Ante</v>
      </c>
      <c r="F68" s="270">
        <f>VLOOKUP($A68,'[3]Matriz de Aquisições'!$D:$N,8,FALSE)</f>
        <v>43617</v>
      </c>
      <c r="G68" s="725">
        <f>VLOOKUP($A68,'[3]Matriz de Aquisições'!$D:$N,9,FALSE)</f>
        <v>43707</v>
      </c>
      <c r="H68" s="726">
        <f>VLOOKUP($A68,'[3]Matriz de Aquisições'!$D:$N,10,FALSE)</f>
        <v>0</v>
      </c>
      <c r="I68" s="565">
        <f>VLOOKUP($A68,'[3]Matriz de Aquisições'!$D:$G,4,FALSE)*VLOOKUP($A68,'[3]Matriz de Aquisições'!$D:$H,5,FALSE)</f>
        <v>459239.74442126806</v>
      </c>
      <c r="J68" s="727">
        <f>VLOOKUP($A68,'[3]Matriz de Aquisições'!$D:$G,4,FALSE)*VLOOKUP($A68,'[3]Matriz de Aquisições'!$D:$I,6,FALSE)</f>
        <v>397903.11557873187</v>
      </c>
      <c r="K68" s="566">
        <f t="shared" si="5"/>
        <v>857142.85999999987</v>
      </c>
      <c r="L68" s="567">
        <f>VLOOKUP($A68,'[3]PEP Av. Fin.'!$A:$AB,9,FALSE)</f>
        <v>45923.974442126811</v>
      </c>
      <c r="M68" s="728">
        <f>VLOOKUP($A68,'[3]PEP Av. Fin.'!$A:$AB,10,FALSE)</f>
        <v>39790.311557873189</v>
      </c>
      <c r="N68" s="728">
        <f t="shared" ref="N68:N69" si="46">L68+M68</f>
        <v>85714.285999999993</v>
      </c>
      <c r="O68" s="24">
        <f>N68/'[3]PEP Av. Fin.'!$H$211</f>
        <v>2.0408163245869779E-3</v>
      </c>
      <c r="P68" s="31"/>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row>
    <row r="69" spans="1:490" s="6" customFormat="1" ht="41.45" customHeight="1">
      <c r="A69" s="109" t="str">
        <f>'[3]PEP Av. Fin.'!A127</f>
        <v>2.2.2.3</v>
      </c>
      <c r="B69" s="723" t="str">
        <f>'[3]PEP Av. Fin.'!B127</f>
        <v>Moniotoramento de contribuintes</v>
      </c>
      <c r="C69" s="43" t="str">
        <f>VLOOKUP($A69,'[3]Matriz de Aquisições'!$D:$N,11,FALSE)</f>
        <v>Capacitação</v>
      </c>
      <c r="D69" s="724" t="str">
        <f>VLOOKUP($A69,'[3]Matriz de Aquisições'!$D:$N,3,FALSE)</f>
        <v>Contratação Direta (CD)</v>
      </c>
      <c r="E69" s="44" t="str">
        <f>VLOOKUP($A69,'[3]Matriz de Aquisições'!$D:$N,7,FALSE)</f>
        <v>Ex-Post</v>
      </c>
      <c r="F69" s="270">
        <f>VLOOKUP($A69,'[3]Matriz de Aquisições'!$D:$N,8,FALSE)</f>
        <v>43617</v>
      </c>
      <c r="G69" s="725">
        <f>VLOOKUP($A69,'[3]Matriz de Aquisições'!$D:$N,9,FALSE)</f>
        <v>43707</v>
      </c>
      <c r="H69" s="726">
        <f>VLOOKUP($A69,'[3]Matriz de Aquisições'!$D:$N,10,FALSE)</f>
        <v>0</v>
      </c>
      <c r="I69" s="565">
        <f>VLOOKUP($A69,'[3]Matriz de Aquisições'!$D:$G,4,FALSE)*VLOOKUP($A69,'[3]Matriz de Aquisições'!$D:$H,5,FALSE)</f>
        <v>5714.29</v>
      </c>
      <c r="J69" s="727">
        <f>VLOOKUP($A69,'[3]Matriz de Aquisições'!$D:$G,4,FALSE)*VLOOKUP($A69,'[3]Matriz de Aquisições'!$D:$I,6,FALSE)</f>
        <v>0</v>
      </c>
      <c r="K69" s="566">
        <f t="shared" si="5"/>
        <v>5714.29</v>
      </c>
      <c r="L69" s="567">
        <f>VLOOKUP($A69,'[3]PEP Av. Fin.'!$A:$AB,9,FALSE)</f>
        <v>1142.8579999999999</v>
      </c>
      <c r="M69" s="728">
        <f>VLOOKUP($A69,'[3]PEP Av. Fin.'!$A:$AB,10,FALSE)</f>
        <v>0</v>
      </c>
      <c r="N69" s="728">
        <f t="shared" si="46"/>
        <v>1142.8579999999999</v>
      </c>
      <c r="O69" s="24">
        <f>N69/'[3]PEP Av. Fin.'!$H$211</f>
        <v>2.7210904645286604E-5</v>
      </c>
      <c r="P69" s="31"/>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row>
    <row r="70" spans="1:490" s="6" customFormat="1" ht="41.45" customHeight="1" collapsed="1">
      <c r="A70" s="107" t="str">
        <f>'[3]PEP Av. Fin.'!A132</f>
        <v>2.2.4</v>
      </c>
      <c r="B70" s="717" t="str">
        <f>'[3]PEP Av. Fin.'!B132</f>
        <v>2.2.4 Tratamento de Dados e Armazenamento</v>
      </c>
      <c r="C70" s="116"/>
      <c r="D70" s="718"/>
      <c r="E70" s="117"/>
      <c r="F70" s="268">
        <f>MIN(F71:F71)</f>
        <v>43497</v>
      </c>
      <c r="G70" s="719">
        <f>MIN(G71:G71)</f>
        <v>43587</v>
      </c>
      <c r="H70" s="720">
        <f>MIN(H71:H71)</f>
        <v>0</v>
      </c>
      <c r="I70" s="562">
        <f t="shared" ref="I70:N70" si="47">SUM(I71:I71)</f>
        <v>2285714.29</v>
      </c>
      <c r="J70" s="721">
        <f t="shared" si="47"/>
        <v>0</v>
      </c>
      <c r="K70" s="574">
        <f t="shared" si="47"/>
        <v>2285714.29</v>
      </c>
      <c r="L70" s="564">
        <f t="shared" si="47"/>
        <v>2285714.29</v>
      </c>
      <c r="M70" s="722">
        <f t="shared" si="47"/>
        <v>0</v>
      </c>
      <c r="N70" s="722">
        <f t="shared" si="47"/>
        <v>2285714.29</v>
      </c>
      <c r="O70" s="83">
        <f>N70/'[3]PEP Av. Fin.'!$H$211</f>
        <v>5.4421768576287673E-2</v>
      </c>
      <c r="P70" s="31"/>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row>
    <row r="71" spans="1:490" s="6" customFormat="1" ht="41.45" customHeight="1">
      <c r="A71" s="109" t="str">
        <f>'[3]PEP Av. Fin.'!A135</f>
        <v>2.2.4.3</v>
      </c>
      <c r="B71" s="723" t="str">
        <f>'[3]PEP Av. Fin.'!B135</f>
        <v>Storage</v>
      </c>
      <c r="C71" s="43" t="str">
        <f>VLOOKUP($A71,'[3]Matriz de Aquisições'!$D:$N,11,FALSE)</f>
        <v>14462-Serviços (Não Consultoria)</v>
      </c>
      <c r="D71" s="724" t="str">
        <f>VLOOKUP($A71,'[3]Matriz de Aquisições'!$D:$N,3,FALSE)</f>
        <v>Sistema Nacional (SN)</v>
      </c>
      <c r="E71" s="44" t="str">
        <f>VLOOKUP($A71,'[3]Matriz de Aquisições'!$D:$N,7,FALSE)</f>
        <v>Sistema Nacional</v>
      </c>
      <c r="F71" s="270">
        <f>VLOOKUP($A71,'[3]Matriz de Aquisições'!$D:$N,8,FALSE)</f>
        <v>43497</v>
      </c>
      <c r="G71" s="725">
        <f>VLOOKUP($A71,'[3]Matriz de Aquisições'!$D:$N,9,FALSE)</f>
        <v>43587</v>
      </c>
      <c r="H71" s="726">
        <f>VLOOKUP($A71,'[3]Matriz de Aquisições'!$D:$N,10,FALSE)</f>
        <v>0</v>
      </c>
      <c r="I71" s="565">
        <f>VLOOKUP($A71,'[3]Matriz de Aquisições'!$D:$G,4,FALSE)*VLOOKUP($A71,'[3]Matriz de Aquisições'!$D:$H,5,FALSE)</f>
        <v>2285714.29</v>
      </c>
      <c r="J71" s="727">
        <f>VLOOKUP($A71,'[3]Matriz de Aquisições'!$D:$G,4,FALSE)*VLOOKUP($A71,'[3]Matriz de Aquisições'!$D:$I,6,FALSE)</f>
        <v>0</v>
      </c>
      <c r="K71" s="566">
        <f t="shared" si="5"/>
        <v>2285714.29</v>
      </c>
      <c r="L71" s="567">
        <f>VLOOKUP($A71,'[3]PEP Av. Fin.'!$A:$AB,9,FALSE)</f>
        <v>2285714.29</v>
      </c>
      <c r="M71" s="728">
        <f>VLOOKUP($A71,'[3]PEP Av. Fin.'!$A:$AB,10,FALSE)</f>
        <v>0</v>
      </c>
      <c r="N71" s="728">
        <f t="shared" ref="N71" si="48">L71+M71</f>
        <v>2285714.29</v>
      </c>
      <c r="O71" s="24">
        <f>N71/'[3]PEP Av. Fin.'!$H$211</f>
        <v>5.4421768576287673E-2</v>
      </c>
      <c r="P71" s="31"/>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row>
    <row r="72" spans="1:490" s="6" customFormat="1" ht="41.45" customHeight="1" collapsed="1">
      <c r="A72" s="106" t="str">
        <f>'[3]PEP Av. Fin.'!A137</f>
        <v>2.3</v>
      </c>
      <c r="B72" s="736" t="str">
        <f>'[3]PEP Av. Fin.'!B137</f>
        <v>2.3   Proceso electrónico del contencioso implantado</v>
      </c>
      <c r="C72" s="114"/>
      <c r="D72" s="712"/>
      <c r="E72" s="115"/>
      <c r="F72" s="266">
        <f>F73</f>
        <v>0</v>
      </c>
      <c r="G72" s="713">
        <f t="shared" ref="G72:N72" si="49">G73</f>
        <v>90</v>
      </c>
      <c r="H72" s="714">
        <f t="shared" si="49"/>
        <v>0</v>
      </c>
      <c r="I72" s="571">
        <f t="shared" si="49"/>
        <v>1618857.1400000001</v>
      </c>
      <c r="J72" s="737">
        <f t="shared" si="49"/>
        <v>0</v>
      </c>
      <c r="K72" s="572">
        <f t="shared" si="49"/>
        <v>1618857.1400000001</v>
      </c>
      <c r="L72" s="573">
        <f t="shared" si="49"/>
        <v>216862.85609999998</v>
      </c>
      <c r="M72" s="738">
        <f t="shared" si="49"/>
        <v>0</v>
      </c>
      <c r="N72" s="738">
        <f t="shared" si="49"/>
        <v>216862.85609999998</v>
      </c>
      <c r="O72" s="85">
        <f>N72/'[3]PEP Av. Fin.'!$H$211</f>
        <v>5.163401313585423E-3</v>
      </c>
      <c r="P72" s="31"/>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row>
    <row r="73" spans="1:490" s="6" customFormat="1" ht="41.45" customHeight="1" collapsed="1">
      <c r="A73" s="107" t="str">
        <f>'[3]PEP Av. Fin.'!A138</f>
        <v>2.3.1</v>
      </c>
      <c r="B73" s="717" t="str">
        <f>'[3]PEP Av. Fin.'!B138</f>
        <v>2.3.1 Automação do Processo Eletrônico</v>
      </c>
      <c r="C73" s="116"/>
      <c r="D73" s="718"/>
      <c r="E73" s="117"/>
      <c r="F73" s="268">
        <f>MIN(F74:F77)</f>
        <v>0</v>
      </c>
      <c r="G73" s="719">
        <f>MIN(G74:G77)</f>
        <v>90</v>
      </c>
      <c r="H73" s="720">
        <f>MIN(H74:H77)</f>
        <v>0</v>
      </c>
      <c r="I73" s="562">
        <f t="shared" ref="I73:N73" si="50">SUM(I74:I77)</f>
        <v>1618857.1400000001</v>
      </c>
      <c r="J73" s="721">
        <f t="shared" si="50"/>
        <v>0</v>
      </c>
      <c r="K73" s="574">
        <f t="shared" si="50"/>
        <v>1618857.1400000001</v>
      </c>
      <c r="L73" s="564">
        <f t="shared" si="50"/>
        <v>216862.85609999998</v>
      </c>
      <c r="M73" s="722">
        <f t="shared" si="50"/>
        <v>0</v>
      </c>
      <c r="N73" s="722">
        <f t="shared" si="50"/>
        <v>216862.85609999998</v>
      </c>
      <c r="O73" s="83">
        <f>N73/'[3]PEP Av. Fin.'!$H$211</f>
        <v>5.163401313585423E-3</v>
      </c>
      <c r="P73" s="31"/>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row>
    <row r="74" spans="1:490" s="6" customFormat="1" ht="41.45" customHeight="1">
      <c r="A74" s="109" t="str">
        <f>'[3]PEP Av. Fin.'!A140</f>
        <v>2.3.1.2</v>
      </c>
      <c r="B74" s="723" t="str">
        <f>'[3]PEP Av. Fin.'!B140</f>
        <v xml:space="preserve">Levantamento de requisitos funcionais </v>
      </c>
      <c r="C74" s="43" t="str">
        <f>VLOOKUP($A74,'[3]Matriz de Aquisições'!$D:$N,11,FALSE)</f>
        <v>14461-Bens</v>
      </c>
      <c r="D74" s="724" t="str">
        <f>VLOOKUP($A74,'[3]Matriz de Aquisições'!$D:$N,3,FALSE)</f>
        <v>Sistema Nacional (SN)</v>
      </c>
      <c r="E74" s="44" t="str">
        <f>VLOOKUP($A74,'[3]Matriz de Aquisições'!$D:$N,7,FALSE)</f>
        <v>Sistema Nacional</v>
      </c>
      <c r="F74" s="270">
        <f>VLOOKUP($A74,'[3]Matriz de Aquisições'!$D:$N,8,FALSE)</f>
        <v>43497</v>
      </c>
      <c r="G74" s="725">
        <f>VLOOKUP($A74,'[3]Matriz de Aquisições'!$D:$N,9,FALSE)</f>
        <v>43587</v>
      </c>
      <c r="H74" s="726">
        <f>VLOOKUP($A74,'[3]Matriz de Aquisições'!$D:$N,10,FALSE)</f>
        <v>0</v>
      </c>
      <c r="I74" s="565">
        <f>VLOOKUP($A74,'[3]Matriz de Aquisições'!$D:$G,4,FALSE)*VLOOKUP($A74,'[3]Matriz de Aquisições'!$D:$H,5,FALSE)</f>
        <v>15428.57</v>
      </c>
      <c r="J74" s="727">
        <f>VLOOKUP($A74,'[3]Matriz de Aquisições'!$D:$G,4,FALSE)*VLOOKUP($A74,'[3]Matriz de Aquisições'!$D:$I,6,FALSE)</f>
        <v>0</v>
      </c>
      <c r="K74" s="566">
        <f t="shared" ref="K74:K95" si="51">I74+J74</f>
        <v>15428.57</v>
      </c>
      <c r="L74" s="567">
        <f>VLOOKUP($A74,'[3]PEP Av. Fin.'!$A:$AB,9,FALSE)</f>
        <v>5091.4281000000001</v>
      </c>
      <c r="M74" s="728">
        <f>VLOOKUP($A74,'[3]PEP Av. Fin.'!$A:$AB,10,FALSE)</f>
        <v>0</v>
      </c>
      <c r="N74" s="728">
        <f t="shared" ref="N74:N77" si="52">L74+M74</f>
        <v>5091.4281000000001</v>
      </c>
      <c r="O74" s="24">
        <f>N74/'[3]PEP Av. Fin.'!$H$211</f>
        <v>1.2122447805189512E-4</v>
      </c>
      <c r="P74" s="31"/>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row>
    <row r="75" spans="1:490" s="6" customFormat="1" ht="41.45" customHeight="1">
      <c r="A75" s="109" t="str">
        <f>'[3]PEP Av. Fin.'!A141</f>
        <v>2.3.1.3</v>
      </c>
      <c r="B75" s="723" t="str">
        <f>'[3]PEP Av. Fin.'!B141</f>
        <v>Sistema automatizado de processo eletrônico com workflow</v>
      </c>
      <c r="C75" s="43" t="str">
        <f>VLOOKUP($A75,'[3]Matriz de Aquisições'!$D:$N,11,FALSE)</f>
        <v>14461-Bens</v>
      </c>
      <c r="D75" s="724" t="str">
        <f>VLOOKUP($A75,'[3]Matriz de Aquisições'!$D:$N,3,FALSE)</f>
        <v>Sistema Nacional (SN)</v>
      </c>
      <c r="E75" s="44" t="str">
        <f>VLOOKUP($A75,'[3]Matriz de Aquisições'!$D:$N,7,FALSE)</f>
        <v>Sistema Nacional</v>
      </c>
      <c r="F75" s="270">
        <f>VLOOKUP($A75,'[3]Matriz de Aquisições'!$D:$N,8,FALSE)</f>
        <v>43617</v>
      </c>
      <c r="G75" s="725">
        <f>VLOOKUP($A75,'[3]Matriz de Aquisições'!$D:$N,9,FALSE)</f>
        <v>43707</v>
      </c>
      <c r="H75" s="726">
        <f>VLOOKUP($A75,'[3]Matriz de Aquisições'!$D:$N,10,FALSE)</f>
        <v>0</v>
      </c>
      <c r="I75" s="565">
        <f>VLOOKUP($A75,'[3]Matriz de Aquisições'!$D:$G,4,FALSE)*VLOOKUP($A75,'[3]Matriz de Aquisições'!$D:$H,5,FALSE)</f>
        <v>1428571.43</v>
      </c>
      <c r="J75" s="727">
        <f>VLOOKUP($A75,'[3]Matriz de Aquisições'!$D:$G,4,FALSE)*VLOOKUP($A75,'[3]Matriz de Aquisições'!$D:$I,6,FALSE)</f>
        <v>0</v>
      </c>
      <c r="K75" s="566">
        <f t="shared" si="51"/>
        <v>1428571.43</v>
      </c>
      <c r="L75" s="567">
        <f>VLOOKUP($A75,'[3]PEP Av. Fin.'!$A:$AB,9,FALSE)</f>
        <v>142857.14300000001</v>
      </c>
      <c r="M75" s="728">
        <f>VLOOKUP($A75,'[3]PEP Av. Fin.'!$A:$AB,10,FALSE)</f>
        <v>0</v>
      </c>
      <c r="N75" s="728">
        <f t="shared" si="52"/>
        <v>142857.14300000001</v>
      </c>
      <c r="O75" s="24">
        <f>N75/'[3]PEP Av. Fin.'!$H$211</f>
        <v>3.4013605330417891E-3</v>
      </c>
      <c r="P75" s="31"/>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row>
    <row r="76" spans="1:490" s="6" customFormat="1" ht="41.45" customHeight="1">
      <c r="A76" s="109" t="str">
        <f>'[3]PEP Av. Fin.'!A142</f>
        <v>2.3.1.4</v>
      </c>
      <c r="B76" s="723" t="str">
        <f>'[3]PEP Av. Fin.'!B142</f>
        <v>Visita técnica</v>
      </c>
      <c r="C76" s="43" t="str">
        <f>VLOOKUP($A76,'[3]Matriz de Aquisições'!$D:$N,11,FALSE)</f>
        <v>Capacitação</v>
      </c>
      <c r="D76" s="724" t="str">
        <f>VLOOKUP($A76,'[3]Matriz de Aquisições'!$D:$N,3,FALSE)</f>
        <v>Contratação Direta (CD)</v>
      </c>
      <c r="E76" s="44" t="str">
        <f>VLOOKUP($A76,'[3]Matriz de Aquisições'!$D:$N,7,FALSE)</f>
        <v>Ex-Post</v>
      </c>
      <c r="F76" s="270">
        <f>VLOOKUP($A76,'[3]Matriz de Aquisições'!$D:$N,8,FALSE)</f>
        <v>0</v>
      </c>
      <c r="G76" s="725">
        <f>VLOOKUP($A76,'[3]Matriz de Aquisições'!$D:$N,9,FALSE)</f>
        <v>90</v>
      </c>
      <c r="H76" s="726">
        <f>VLOOKUP($A76,'[3]Matriz de Aquisições'!$D:$N,10,FALSE)</f>
        <v>0</v>
      </c>
      <c r="I76" s="565">
        <f>VLOOKUP($A76,'[3]Matriz de Aquisições'!$D:$G,4,FALSE)*VLOOKUP($A76,'[3]Matriz de Aquisições'!$D:$H,5,FALSE)</f>
        <v>3428.57</v>
      </c>
      <c r="J76" s="727">
        <f>VLOOKUP($A76,'[3]Matriz de Aquisições'!$D:$G,4,FALSE)*VLOOKUP($A76,'[3]Matriz de Aquisições'!$D:$I,6,FALSE)</f>
        <v>0</v>
      </c>
      <c r="K76" s="566">
        <f t="shared" si="51"/>
        <v>3428.57</v>
      </c>
      <c r="L76" s="567">
        <f>VLOOKUP($A76,'[3]PEP Av. Fin.'!$A:$AB,9,FALSE)</f>
        <v>342.85700000000003</v>
      </c>
      <c r="M76" s="728">
        <f>VLOOKUP($A76,'[3]PEP Av. Fin.'!$A:$AB,10,FALSE)</f>
        <v>0</v>
      </c>
      <c r="N76" s="728">
        <f t="shared" si="52"/>
        <v>342.85700000000003</v>
      </c>
      <c r="O76" s="24">
        <f>N76/'[3]PEP Av. Fin.'!$H$211</f>
        <v>8.1632618697764987E-6</v>
      </c>
      <c r="P76" s="31"/>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row>
    <row r="77" spans="1:490" s="6" customFormat="1" ht="41.45" customHeight="1">
      <c r="A77" s="109" t="str">
        <f>'[3]PEP Av. Fin.'!A144</f>
        <v>2.3.1.6</v>
      </c>
      <c r="B77" s="723" t="str">
        <f>'[3]PEP Av. Fin.'!B144</f>
        <v>Revisão e ajuste da legislação com ferramenta de busca</v>
      </c>
      <c r="C77" s="43" t="str">
        <f>VLOOKUP($A77,'[3]Matriz de Aquisições'!$D:$N,11,FALSE)</f>
        <v>14463-Firma Consultora</v>
      </c>
      <c r="D77" s="724" t="str">
        <f>VLOOKUP($A77,'[3]Matriz de Aquisições'!$D:$N,3,FALSE)</f>
        <v>Seleção Baseada na Qualidade e Custo (SBQC)</v>
      </c>
      <c r="E77" s="44" t="str">
        <f>VLOOKUP($A77,'[3]Matriz de Aquisições'!$D:$N,7,FALSE)</f>
        <v>Ex-Post</v>
      </c>
      <c r="F77" s="270">
        <f>VLOOKUP($A77,'[3]Matriz de Aquisições'!$D:$N,8,FALSE)</f>
        <v>43617</v>
      </c>
      <c r="G77" s="725">
        <f>VLOOKUP($A77,'[3]Matriz de Aquisições'!$D:$N,9,FALSE)</f>
        <v>43707</v>
      </c>
      <c r="H77" s="726">
        <f>VLOOKUP($A77,'[3]Matriz de Aquisições'!$D:$N,10,FALSE)</f>
        <v>0</v>
      </c>
      <c r="I77" s="565">
        <f>VLOOKUP($A77,'[3]Matriz de Aquisições'!$D:$G,4,FALSE)*VLOOKUP($A77,'[3]Matriz de Aquisições'!$D:$H,5,FALSE)</f>
        <v>171428.57</v>
      </c>
      <c r="J77" s="727">
        <f>VLOOKUP($A77,'[3]Matriz de Aquisições'!$D:$G,4,FALSE)*VLOOKUP($A77,'[3]Matriz de Aquisições'!$D:$I,6,FALSE)</f>
        <v>0</v>
      </c>
      <c r="K77" s="566">
        <f t="shared" si="51"/>
        <v>171428.57</v>
      </c>
      <c r="L77" s="567">
        <f>VLOOKUP($A77,'[3]PEP Av. Fin.'!$A:$AB,9,FALSE)</f>
        <v>68571.428</v>
      </c>
      <c r="M77" s="728">
        <f>VLOOKUP($A77,'[3]PEP Av. Fin.'!$A:$AB,10,FALSE)</f>
        <v>0</v>
      </c>
      <c r="N77" s="728">
        <f t="shared" si="52"/>
        <v>68571.428</v>
      </c>
      <c r="O77" s="24">
        <f>N77/'[3]PEP Av. Fin.'!$H$211</f>
        <v>1.6326530406219634E-3</v>
      </c>
      <c r="P77" s="31"/>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row>
    <row r="78" spans="1:490" s="6" customFormat="1" ht="41.45" customHeight="1" collapsed="1">
      <c r="A78" s="106" t="str">
        <f>'[3]PEP Av. Fin.'!A145</f>
        <v>2.4</v>
      </c>
      <c r="B78" s="736" t="str">
        <f>'[3]PEP Av. Fin.'!B145</f>
        <v>2.4   Sistema de atención a los contribuyentes implantado</v>
      </c>
      <c r="C78" s="114"/>
      <c r="D78" s="712"/>
      <c r="E78" s="115"/>
      <c r="F78" s="266">
        <f>F79</f>
        <v>0</v>
      </c>
      <c r="G78" s="713">
        <f t="shared" ref="G78:N79" si="53">G79</f>
        <v>90</v>
      </c>
      <c r="H78" s="714">
        <f t="shared" si="53"/>
        <v>0</v>
      </c>
      <c r="I78" s="571">
        <f t="shared" si="53"/>
        <v>5142.8599999999997</v>
      </c>
      <c r="J78" s="737">
        <f t="shared" si="53"/>
        <v>0</v>
      </c>
      <c r="K78" s="572">
        <f t="shared" si="53"/>
        <v>5142.8599999999997</v>
      </c>
      <c r="L78" s="573">
        <f t="shared" si="53"/>
        <v>0</v>
      </c>
      <c r="M78" s="738">
        <f t="shared" si="53"/>
        <v>0</v>
      </c>
      <c r="N78" s="738">
        <f t="shared" si="53"/>
        <v>0</v>
      </c>
      <c r="O78" s="85">
        <f>N78/'[3]PEP Av. Fin.'!$H$211</f>
        <v>0</v>
      </c>
      <c r="P78" s="31"/>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row>
    <row r="79" spans="1:490" s="6" customFormat="1" ht="41.45" customHeight="1" collapsed="1">
      <c r="A79" s="107" t="str">
        <f>'[3]PEP Av. Fin.'!A146</f>
        <v>2.4.1</v>
      </c>
      <c r="B79" s="717" t="str">
        <f>'[3]PEP Av. Fin.'!B146</f>
        <v xml:space="preserve">2.4.1 Solução integrada de inteligência artificial para atendimento eletrônico ao contibuinte </v>
      </c>
      <c r="C79" s="116"/>
      <c r="D79" s="718"/>
      <c r="E79" s="117"/>
      <c r="F79" s="268">
        <f>F80</f>
        <v>0</v>
      </c>
      <c r="G79" s="719">
        <f t="shared" si="53"/>
        <v>90</v>
      </c>
      <c r="H79" s="720">
        <f t="shared" si="53"/>
        <v>0</v>
      </c>
      <c r="I79" s="562">
        <f t="shared" si="53"/>
        <v>5142.8599999999997</v>
      </c>
      <c r="J79" s="721">
        <f t="shared" si="53"/>
        <v>0</v>
      </c>
      <c r="K79" s="574">
        <f t="shared" si="53"/>
        <v>5142.8599999999997</v>
      </c>
      <c r="L79" s="564">
        <f t="shared" si="53"/>
        <v>0</v>
      </c>
      <c r="M79" s="722">
        <f t="shared" si="53"/>
        <v>0</v>
      </c>
      <c r="N79" s="722">
        <f t="shared" si="53"/>
        <v>0</v>
      </c>
      <c r="O79" s="83">
        <f>N79/'[3]PEP Av. Fin.'!$H$211</f>
        <v>0</v>
      </c>
      <c r="P79" s="31"/>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row>
    <row r="80" spans="1:490" s="6" customFormat="1" ht="41.45" customHeight="1">
      <c r="A80" s="109" t="str">
        <f>'[3]PEP Av. Fin.'!A148</f>
        <v>2.4.1.2</v>
      </c>
      <c r="B80" s="723" t="str">
        <f>'[3]PEP Av. Fin.'!B148</f>
        <v>Visita técnica</v>
      </c>
      <c r="C80" s="43" t="str">
        <f>VLOOKUP($A80,'[3]Matriz de Aquisições'!$D:$N,11,FALSE)</f>
        <v>Capacitação</v>
      </c>
      <c r="D80" s="724" t="str">
        <f>VLOOKUP($A80,'[3]Matriz de Aquisições'!$D:$N,3,FALSE)</f>
        <v>Contratação Direta (CD)</v>
      </c>
      <c r="E80" s="44" t="str">
        <f>VLOOKUP($A80,'[3]Matriz de Aquisições'!$D:$N,7,FALSE)</f>
        <v>Ex-Post</v>
      </c>
      <c r="F80" s="270">
        <f>VLOOKUP($A80,'[3]Matriz de Aquisições'!$D:$N,8,FALSE)</f>
        <v>0</v>
      </c>
      <c r="G80" s="725">
        <f>VLOOKUP($A80,'[3]Matriz de Aquisições'!$D:$N,9,FALSE)</f>
        <v>90</v>
      </c>
      <c r="H80" s="726">
        <f>VLOOKUP($A80,'[3]Matriz de Aquisições'!$D:$N,10,FALSE)</f>
        <v>0</v>
      </c>
      <c r="I80" s="565">
        <f>VLOOKUP($A80,'[3]Matriz de Aquisições'!$D:$G,4,FALSE)*VLOOKUP($A80,'[3]Matriz de Aquisições'!$D:$H,5,FALSE)</f>
        <v>5142.8599999999997</v>
      </c>
      <c r="J80" s="727">
        <f>VLOOKUP($A80,'[3]Matriz de Aquisições'!$D:$G,4,FALSE)*VLOOKUP($A80,'[3]Matriz de Aquisições'!$D:$I,6,FALSE)</f>
        <v>0</v>
      </c>
      <c r="K80" s="566">
        <f t="shared" si="51"/>
        <v>5142.8599999999997</v>
      </c>
      <c r="L80" s="567">
        <f>VLOOKUP($A80,'[3]PEP Av. Fin.'!$A:$AB,9,FALSE)</f>
        <v>0</v>
      </c>
      <c r="M80" s="728">
        <f>VLOOKUP($A80,'[3]PEP Av. Fin.'!$A:$AB,10,FALSE)</f>
        <v>0</v>
      </c>
      <c r="N80" s="728">
        <f>L80+M80</f>
        <v>0</v>
      </c>
      <c r="O80" s="24">
        <f>N80/'[3]PEP Av. Fin.'!$H$211</f>
        <v>0</v>
      </c>
      <c r="P80" s="31"/>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row>
    <row r="81" spans="1:490" s="6" customFormat="1" ht="41.45" customHeight="1">
      <c r="A81" s="106" t="str">
        <f>'[3]PEP Av. Fin.'!A150</f>
        <v>2.5</v>
      </c>
      <c r="B81" s="736" t="str">
        <f>'[3]PEP Av. Fin.'!B150</f>
        <v>2.5   Modelo de cobranza administrativa implementado</v>
      </c>
      <c r="C81" s="114"/>
      <c r="D81" s="712"/>
      <c r="E81" s="115"/>
      <c r="F81" s="266">
        <f>F82</f>
        <v>43497</v>
      </c>
      <c r="G81" s="713">
        <f t="shared" ref="G81:N81" si="54">G82</f>
        <v>43587</v>
      </c>
      <c r="H81" s="714">
        <f t="shared" si="54"/>
        <v>0</v>
      </c>
      <c r="I81" s="571">
        <f t="shared" si="54"/>
        <v>900445.53782824636</v>
      </c>
      <c r="J81" s="737">
        <f t="shared" si="54"/>
        <v>265268.74217175355</v>
      </c>
      <c r="K81" s="575">
        <f t="shared" si="54"/>
        <v>1165714.2799999998</v>
      </c>
      <c r="L81" s="576">
        <f t="shared" si="54"/>
        <v>219889.88518332131</v>
      </c>
      <c r="M81" s="739">
        <f t="shared" si="54"/>
        <v>87538.684916678671</v>
      </c>
      <c r="N81" s="739">
        <f t="shared" si="54"/>
        <v>307428.57010000001</v>
      </c>
      <c r="O81" s="288">
        <f>N81/'[3]PEP Av. Fin.'!$H$211</f>
        <v>7.319727828153549E-3</v>
      </c>
      <c r="P81" s="31"/>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row>
    <row r="82" spans="1:490" s="6" customFormat="1" ht="41.45" customHeight="1" collapsed="1">
      <c r="A82" s="107" t="str">
        <f>'[3]PEP Av. Fin.'!A151</f>
        <v>2.5.1</v>
      </c>
      <c r="B82" s="717" t="str">
        <f>'[3]PEP Av. Fin.'!B151</f>
        <v>2.5.1 Modelo de Cobrança Administrativa Implantado</v>
      </c>
      <c r="C82" s="116"/>
      <c r="D82" s="718"/>
      <c r="E82" s="117"/>
      <c r="F82" s="268">
        <f>MIN(F83:F86)</f>
        <v>43497</v>
      </c>
      <c r="G82" s="719">
        <f t="shared" ref="G82:H82" si="55">MIN(G83:G86)</f>
        <v>43587</v>
      </c>
      <c r="H82" s="720">
        <f t="shared" si="55"/>
        <v>0</v>
      </c>
      <c r="I82" s="562">
        <f>SUM(I83:I86)</f>
        <v>900445.53782824636</v>
      </c>
      <c r="J82" s="721">
        <f t="shared" ref="J82:N82" si="56">SUM(J83:J86)</f>
        <v>265268.74217175355</v>
      </c>
      <c r="K82" s="563">
        <f t="shared" si="56"/>
        <v>1165714.2799999998</v>
      </c>
      <c r="L82" s="577">
        <f t="shared" si="56"/>
        <v>219889.88518332131</v>
      </c>
      <c r="M82" s="740">
        <f t="shared" si="56"/>
        <v>87538.684916678671</v>
      </c>
      <c r="N82" s="740">
        <f t="shared" si="56"/>
        <v>307428.57010000001</v>
      </c>
      <c r="O82" s="289">
        <f>N82/'[3]PEP Av. Fin.'!$H$211</f>
        <v>7.319727828153549E-3</v>
      </c>
      <c r="P82" s="31"/>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row>
    <row r="83" spans="1:490" s="6" customFormat="1" ht="41.45" customHeight="1">
      <c r="A83" s="109" t="str">
        <f>'[3]PEP Av. Fin.'!A152</f>
        <v>2.5.1.1</v>
      </c>
      <c r="B83" s="723" t="str">
        <f>'[3]PEP Av. Fin.'!B152</f>
        <v>Implantação de Call Center de cobrança</v>
      </c>
      <c r="C83" s="43" t="str">
        <f>VLOOKUP($A83,'[3]Matriz de Aquisições'!$D:$N,11,FALSE)</f>
        <v>14462-Serviços (Não Consultoria)</v>
      </c>
      <c r="D83" s="724" t="str">
        <f>VLOOKUP($A83,'[3]Matriz de Aquisições'!$D:$N,3,FALSE)</f>
        <v>Sistema Nacional (SN)</v>
      </c>
      <c r="E83" s="44" t="str">
        <f>VLOOKUP($A83,'[3]Matriz de Aquisições'!$D:$N,7,FALSE)</f>
        <v>Sistema Nacional</v>
      </c>
      <c r="F83" s="270">
        <f>VLOOKUP($A83,'[3]Matriz de Aquisições'!$D:$N,8,FALSE)</f>
        <v>43497</v>
      </c>
      <c r="G83" s="725">
        <f>VLOOKUP($A83,'[3]Matriz de Aquisições'!$D:$N,9,FALSE)</f>
        <v>43587</v>
      </c>
      <c r="H83" s="726">
        <f>VLOOKUP($A83,'[3]Matriz de Aquisições'!$D:$N,10,FALSE)</f>
        <v>0</v>
      </c>
      <c r="I83" s="565">
        <f>VLOOKUP($A83,'[3]Matriz de Aquisições'!$D:$G,4,FALSE)*VLOOKUP($A83,'[3]Matriz de Aquisições'!$D:$H,5,FALSE)</f>
        <v>142857.14000000001</v>
      </c>
      <c r="J83" s="727">
        <f>VLOOKUP($A83,'[3]Matriz de Aquisições'!$D:$G,4,FALSE)*VLOOKUP($A83,'[3]Matriz de Aquisições'!$D:$I,6,FALSE)</f>
        <v>0</v>
      </c>
      <c r="K83" s="566">
        <f t="shared" si="51"/>
        <v>142857.14000000001</v>
      </c>
      <c r="L83" s="567">
        <f>VLOOKUP($A83,'[3]PEP Av. Fin.'!$A:$AB,9,FALSE)</f>
        <v>28571.428000000004</v>
      </c>
      <c r="M83" s="728">
        <f>VLOOKUP($A83,'[3]PEP Av. Fin.'!$A:$AB,10,FALSE)</f>
        <v>0</v>
      </c>
      <c r="N83" s="728">
        <f t="shared" ref="N83:N86" si="57">L83+M83</f>
        <v>28571.428000000004</v>
      </c>
      <c r="O83" s="24">
        <f>N83/'[3]PEP Av. Fin.'!$H$211</f>
        <v>6.8027209232264367E-4</v>
      </c>
      <c r="P83" s="31"/>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row>
    <row r="84" spans="1:490" s="6" customFormat="1" ht="41.45" customHeight="1">
      <c r="A84" s="109" t="str">
        <f>'[3]PEP Av. Fin.'!A153</f>
        <v>2.5.1.2</v>
      </c>
      <c r="B84" s="723" t="str">
        <f>'[3]PEP Av. Fin.'!B153</f>
        <v>Implantação de um modelo de gestão de cobrança com base no perfil de recuperação do contribuinte e sistema de apoio</v>
      </c>
      <c r="C84" s="43" t="str">
        <f>VLOOKUP($A84,'[3]Matriz de Aquisições'!$D:$N,11,FALSE)</f>
        <v>14463-Firma Consultora</v>
      </c>
      <c r="D84" s="724" t="str">
        <f>VLOOKUP($A84,'[3]Matriz de Aquisições'!$D:$N,3,FALSE)</f>
        <v>Seleção Baseada na Qualidade e Custo (SBQC)</v>
      </c>
      <c r="E84" s="44" t="str">
        <f>VLOOKUP($A84,'[3]Matriz de Aquisições'!$D:$N,7,FALSE)</f>
        <v>Ex-Ante</v>
      </c>
      <c r="F84" s="270">
        <f>VLOOKUP($A84,'[3]Matriz de Aquisições'!$D:$N,8,FALSE)</f>
        <v>43617</v>
      </c>
      <c r="G84" s="725">
        <f>VLOOKUP($A84,'[3]Matriz de Aquisições'!$D:$N,9,FALSE)</f>
        <v>43707</v>
      </c>
      <c r="H84" s="726">
        <f>VLOOKUP($A84,'[3]Matriz de Aquisições'!$D:$N,10,FALSE)</f>
        <v>0</v>
      </c>
      <c r="I84" s="565">
        <f>VLOOKUP($A84,'[3]Matriz de Aquisições'!$D:$G,4,FALSE)*VLOOKUP($A84,'[3]Matriz de Aquisições'!$D:$H,5,FALSE)</f>
        <v>306159.82782824634</v>
      </c>
      <c r="J84" s="727">
        <f>VLOOKUP($A84,'[3]Matriz de Aquisições'!$D:$G,4,FALSE)*VLOOKUP($A84,'[3]Matriz de Aquisições'!$D:$I,6,FALSE)</f>
        <v>265268.74217175355</v>
      </c>
      <c r="K84" s="566">
        <f t="shared" si="51"/>
        <v>571428.56999999983</v>
      </c>
      <c r="L84" s="567">
        <f>VLOOKUP($A84,'[3]PEP Av. Fin.'!$A:$AB,9,FALSE)</f>
        <v>101032.7431833213</v>
      </c>
      <c r="M84" s="728">
        <f>VLOOKUP($A84,'[3]PEP Av. Fin.'!$A:$AB,10,FALSE)</f>
        <v>87538.684916678671</v>
      </c>
      <c r="N84" s="728">
        <f t="shared" si="57"/>
        <v>188571.42809999996</v>
      </c>
      <c r="O84" s="24">
        <f>N84/'[3]PEP Av. Fin.'!$H$211</f>
        <v>4.4897958879008748E-3</v>
      </c>
      <c r="P84" s="31"/>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row>
    <row r="85" spans="1:490" s="6" customFormat="1" ht="41.45" customHeight="1">
      <c r="A85" s="109" t="str">
        <f>'[3]PEP Av. Fin.'!A154</f>
        <v>2.5.1.3</v>
      </c>
      <c r="B85" s="723" t="str">
        <f>'[3]PEP Av. Fin.'!B154</f>
        <v>Desenvolvimento de soluções tecnológicas para cobrança de IPVA: aplicativo de notificação automática e OCR para fiscalização móvel</v>
      </c>
      <c r="C85" s="43" t="str">
        <f>VLOOKUP($A85,'[3]Matriz de Aquisições'!$D:$N,11,FALSE)</f>
        <v>14463-Firma Consultora</v>
      </c>
      <c r="D85" s="724" t="str">
        <f>VLOOKUP($A85,'[3]Matriz de Aquisições'!$D:$N,3,FALSE)</f>
        <v>Seleção Baseada na Qualidade e Custo (SBQC)</v>
      </c>
      <c r="E85" s="44" t="str">
        <f>VLOOKUP($A85,'[3]Matriz de Aquisições'!$D:$N,7,FALSE)</f>
        <v>Ex-Post</v>
      </c>
      <c r="F85" s="270">
        <f>VLOOKUP($A85,'[3]Matriz de Aquisições'!$D:$N,8,FALSE)</f>
        <v>43497</v>
      </c>
      <c r="G85" s="725">
        <f>VLOOKUP($A85,'[3]Matriz de Aquisições'!$D:$N,9,FALSE)</f>
        <v>43587</v>
      </c>
      <c r="H85" s="726">
        <f>VLOOKUP($A85,'[3]Matriz de Aquisições'!$D:$N,10,FALSE)</f>
        <v>0</v>
      </c>
      <c r="I85" s="565">
        <f>VLOOKUP($A85,'[3]Matriz de Aquisições'!$D:$G,4,FALSE)*VLOOKUP($A85,'[3]Matriz de Aquisições'!$D:$H,5,FALSE)</f>
        <v>428571.43</v>
      </c>
      <c r="J85" s="727">
        <f>VLOOKUP($A85,'[3]Matriz de Aquisições'!$D:$G,4,FALSE)*VLOOKUP($A85,'[3]Matriz de Aquisições'!$D:$I,6,FALSE)</f>
        <v>0</v>
      </c>
      <c r="K85" s="566">
        <f t="shared" si="51"/>
        <v>428571.43</v>
      </c>
      <c r="L85" s="567">
        <f>VLOOKUP($A85,'[3]PEP Av. Fin.'!$A:$AB,9,FALSE)</f>
        <v>85714.286000000007</v>
      </c>
      <c r="M85" s="728">
        <f>VLOOKUP($A85,'[3]PEP Av. Fin.'!$A:$AB,10,FALSE)</f>
        <v>0</v>
      </c>
      <c r="N85" s="728">
        <f t="shared" si="57"/>
        <v>85714.286000000007</v>
      </c>
      <c r="O85" s="24">
        <f>N85/'[3]PEP Av. Fin.'!$H$211</f>
        <v>2.0408163245869784E-3</v>
      </c>
      <c r="P85" s="31"/>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row>
    <row r="86" spans="1:490" s="6" customFormat="1" ht="41.45" customHeight="1">
      <c r="A86" s="109" t="str">
        <f>'[3]PEP Av. Fin.'!A155</f>
        <v>2.5.1.4</v>
      </c>
      <c r="B86" s="723" t="str">
        <f>'[3]PEP Av. Fin.'!B155</f>
        <v xml:space="preserve">Capacitação da equipe de cobrança e arrecadação </v>
      </c>
      <c r="C86" s="43" t="str">
        <f>VLOOKUP($A86,'[3]Matriz de Aquisições'!$D:$N,11,FALSE)</f>
        <v>Capacitação</v>
      </c>
      <c r="D86" s="724" t="str">
        <f>VLOOKUP($A86,'[3]Matriz de Aquisições'!$D:$N,3,FALSE)</f>
        <v>Contratação Direta (CD)</v>
      </c>
      <c r="E86" s="44" t="str">
        <f>VLOOKUP($A86,'[3]Matriz de Aquisições'!$D:$N,7,FALSE)</f>
        <v>Ex-Post</v>
      </c>
      <c r="F86" s="270">
        <f>VLOOKUP($A86,'[3]Matriz de Aquisições'!$D:$N,8,FALSE)</f>
        <v>43497</v>
      </c>
      <c r="G86" s="725">
        <f>VLOOKUP($A86,'[3]Matriz de Aquisições'!$D:$N,9,FALSE)</f>
        <v>43587</v>
      </c>
      <c r="H86" s="726">
        <f>VLOOKUP($A86,'[3]Matriz de Aquisições'!$D:$N,10,FALSE)</f>
        <v>0</v>
      </c>
      <c r="I86" s="565">
        <f>VLOOKUP($A86,'[3]Matriz de Aquisições'!$D:$G,4,FALSE)*VLOOKUP($A86,'[3]Matriz de Aquisições'!$D:$H,5,FALSE)</f>
        <v>22857.14</v>
      </c>
      <c r="J86" s="727">
        <f>VLOOKUP($A86,'[3]Matriz de Aquisições'!$D:$G,4,FALSE)*VLOOKUP($A86,'[3]Matriz de Aquisições'!$D:$I,6,FALSE)</f>
        <v>0</v>
      </c>
      <c r="K86" s="566">
        <f t="shared" si="51"/>
        <v>22857.14</v>
      </c>
      <c r="L86" s="567">
        <f>VLOOKUP($A86,'[3]PEP Av. Fin.'!$A:$AB,9,FALSE)</f>
        <v>4571.4279999999999</v>
      </c>
      <c r="M86" s="728">
        <f>VLOOKUP($A86,'[3]PEP Av. Fin.'!$A:$AB,10,FALSE)</f>
        <v>0</v>
      </c>
      <c r="N86" s="728">
        <f t="shared" si="57"/>
        <v>4571.4279999999999</v>
      </c>
      <c r="O86" s="24">
        <f>N86/'[3]PEP Av. Fin.'!$H$211</f>
        <v>1.0884352334305158E-4</v>
      </c>
      <c r="P86" s="31"/>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row>
    <row r="87" spans="1:490" s="33" customFormat="1" ht="41.45" customHeight="1">
      <c r="A87" s="578">
        <f>'[3]PEP Av. Fin.'!A156</f>
        <v>3</v>
      </c>
      <c r="B87" s="741" t="str">
        <f>'[3]PEP Av. Fin.'!B156</f>
        <v>Componente 3: Administración financiera y gasto público</v>
      </c>
      <c r="C87" s="579"/>
      <c r="D87" s="742"/>
      <c r="E87" s="580"/>
      <c r="F87" s="581">
        <f>MIN(F88,F91,F96,F103,F110)</f>
        <v>0</v>
      </c>
      <c r="G87" s="743">
        <f>MIN(G88,G91,G96,G103,G110)</f>
        <v>90</v>
      </c>
      <c r="H87" s="744">
        <f>MIN(H88,H91,H96,H103,H110)</f>
        <v>0</v>
      </c>
      <c r="I87" s="582">
        <f t="shared" ref="I87:N87" si="58">SUM(I88,I91,I96,I103,I110)</f>
        <v>3019792.4235858279</v>
      </c>
      <c r="J87" s="745">
        <f t="shared" si="58"/>
        <v>2002779.0064141713</v>
      </c>
      <c r="K87" s="583">
        <f t="shared" si="58"/>
        <v>5022571.43</v>
      </c>
      <c r="L87" s="584">
        <f t="shared" si="58"/>
        <v>696254.93320594856</v>
      </c>
      <c r="M87" s="746">
        <f t="shared" si="58"/>
        <v>462230.78359405138</v>
      </c>
      <c r="N87" s="747">
        <f t="shared" si="58"/>
        <v>1158485.7168000001</v>
      </c>
      <c r="O87" s="585">
        <f>N87/'[3]PEP Av. Fin.'!$H$211</f>
        <v>2.7582993138930034E-2</v>
      </c>
      <c r="P87" s="31"/>
      <c r="Q87" s="5"/>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c r="JH87" s="32"/>
      <c r="JI87" s="32"/>
      <c r="JJ87" s="32"/>
      <c r="JK87" s="32"/>
      <c r="JL87" s="32"/>
      <c r="JM87" s="32"/>
      <c r="JN87" s="32"/>
      <c r="JO87" s="32"/>
      <c r="JP87" s="32"/>
      <c r="JQ87" s="32"/>
      <c r="JR87" s="32"/>
      <c r="JS87" s="32"/>
      <c r="JT87" s="32"/>
      <c r="JU87" s="32"/>
      <c r="JV87" s="32"/>
      <c r="JW87" s="32"/>
      <c r="JX87" s="32"/>
      <c r="JY87" s="32"/>
      <c r="JZ87" s="32"/>
      <c r="KA87" s="32"/>
      <c r="KB87" s="32"/>
      <c r="KC87" s="32"/>
      <c r="KD87" s="32"/>
      <c r="KE87" s="32"/>
      <c r="KF87" s="32"/>
      <c r="KG87" s="32"/>
      <c r="KH87" s="32"/>
      <c r="KI87" s="32"/>
      <c r="KJ87" s="32"/>
      <c r="KK87" s="32"/>
      <c r="KL87" s="32"/>
      <c r="KM87" s="32"/>
      <c r="KN87" s="32"/>
      <c r="KO87" s="32"/>
      <c r="KP87" s="32"/>
      <c r="KQ87" s="32"/>
      <c r="KR87" s="32"/>
      <c r="KS87" s="32"/>
      <c r="KT87" s="32"/>
      <c r="KU87" s="32"/>
      <c r="KV87" s="32"/>
      <c r="KW87" s="32"/>
      <c r="KX87" s="32"/>
      <c r="KY87" s="32"/>
      <c r="KZ87" s="32"/>
      <c r="LA87" s="32"/>
      <c r="LB87" s="32"/>
      <c r="LC87" s="32"/>
      <c r="LD87" s="32"/>
      <c r="LE87" s="32"/>
      <c r="LF87" s="32"/>
      <c r="LG87" s="32"/>
      <c r="LH87" s="32"/>
      <c r="LI87" s="32"/>
      <c r="LJ87" s="32"/>
      <c r="LK87" s="32"/>
      <c r="LL87" s="32"/>
      <c r="LM87" s="32"/>
      <c r="LN87" s="32"/>
      <c r="LO87" s="32"/>
      <c r="LP87" s="32"/>
      <c r="LQ87" s="32"/>
      <c r="LR87" s="32"/>
      <c r="LS87" s="32"/>
      <c r="LT87" s="32"/>
      <c r="LU87" s="32"/>
      <c r="LV87" s="32"/>
      <c r="LW87" s="32"/>
      <c r="LX87" s="32"/>
      <c r="LY87" s="32"/>
      <c r="LZ87" s="32"/>
      <c r="MA87" s="32"/>
      <c r="MB87" s="32"/>
      <c r="MC87" s="32"/>
      <c r="MD87" s="32"/>
      <c r="ME87" s="32"/>
      <c r="MF87" s="32"/>
      <c r="MG87" s="32"/>
      <c r="MH87" s="32"/>
      <c r="MI87" s="32"/>
      <c r="MJ87" s="32"/>
      <c r="MK87" s="32"/>
      <c r="ML87" s="32"/>
      <c r="MM87" s="32"/>
      <c r="MN87" s="32"/>
      <c r="MO87" s="32"/>
      <c r="MP87" s="32"/>
      <c r="MQ87" s="32"/>
      <c r="MR87" s="32"/>
      <c r="MS87" s="32"/>
      <c r="MT87" s="32"/>
      <c r="MU87" s="32"/>
      <c r="MV87" s="32"/>
      <c r="MW87" s="32"/>
      <c r="MX87" s="32"/>
      <c r="MY87" s="32"/>
      <c r="MZ87" s="32"/>
      <c r="NA87" s="32"/>
      <c r="NB87" s="32"/>
      <c r="NC87" s="32"/>
      <c r="ND87" s="32"/>
      <c r="NE87" s="32"/>
      <c r="NF87" s="32"/>
      <c r="NG87" s="32"/>
      <c r="NH87" s="32"/>
      <c r="NI87" s="32"/>
      <c r="NJ87" s="32"/>
      <c r="NK87" s="32"/>
      <c r="NL87" s="32"/>
      <c r="NM87" s="32"/>
      <c r="NN87" s="32"/>
      <c r="NO87" s="32"/>
      <c r="NP87" s="32"/>
      <c r="NQ87" s="32"/>
      <c r="NR87" s="32"/>
      <c r="NS87" s="32"/>
      <c r="NT87" s="32"/>
      <c r="NU87" s="32"/>
      <c r="NV87" s="32"/>
      <c r="NW87" s="32"/>
      <c r="NX87" s="32"/>
      <c r="NY87" s="32"/>
      <c r="NZ87" s="32"/>
      <c r="OA87" s="32"/>
      <c r="OB87" s="32"/>
      <c r="OC87" s="32"/>
      <c r="OD87" s="32"/>
      <c r="OE87" s="32"/>
      <c r="OF87" s="32"/>
      <c r="OG87" s="32"/>
      <c r="OH87" s="32"/>
      <c r="OI87" s="32"/>
      <c r="OJ87" s="32"/>
      <c r="OK87" s="32"/>
      <c r="OL87" s="32"/>
      <c r="OM87" s="32"/>
      <c r="ON87" s="32"/>
      <c r="OO87" s="32"/>
      <c r="OP87" s="32"/>
      <c r="OQ87" s="32"/>
      <c r="OR87" s="32"/>
      <c r="OS87" s="32"/>
      <c r="OT87" s="32"/>
      <c r="OU87" s="32"/>
      <c r="OV87" s="32"/>
      <c r="OW87" s="32"/>
      <c r="OX87" s="32"/>
      <c r="OY87" s="32"/>
      <c r="OZ87" s="32"/>
      <c r="PA87" s="32"/>
      <c r="PB87" s="32"/>
      <c r="PC87" s="32"/>
      <c r="PD87" s="32"/>
      <c r="PE87" s="32"/>
      <c r="PF87" s="32"/>
      <c r="PG87" s="32"/>
      <c r="PH87" s="32"/>
      <c r="PI87" s="32"/>
      <c r="PJ87" s="32"/>
      <c r="PK87" s="32"/>
      <c r="PL87" s="32"/>
      <c r="PM87" s="32"/>
      <c r="PN87" s="32"/>
      <c r="PO87" s="32"/>
      <c r="PP87" s="32"/>
      <c r="PQ87" s="32"/>
      <c r="PR87" s="32"/>
      <c r="PS87" s="32"/>
      <c r="PT87" s="32"/>
      <c r="PU87" s="32"/>
      <c r="PV87" s="32"/>
      <c r="PW87" s="32"/>
      <c r="PX87" s="32"/>
      <c r="PY87" s="32"/>
      <c r="PZ87" s="32"/>
      <c r="QA87" s="32"/>
      <c r="QB87" s="32"/>
      <c r="QC87" s="32"/>
      <c r="QD87" s="32"/>
      <c r="QE87" s="32"/>
      <c r="QF87" s="32"/>
      <c r="QG87" s="32"/>
      <c r="QH87" s="32"/>
      <c r="QI87" s="32"/>
      <c r="QJ87" s="32"/>
      <c r="QK87" s="32"/>
      <c r="QL87" s="32"/>
      <c r="QM87" s="32"/>
      <c r="QN87" s="32"/>
      <c r="QO87" s="32"/>
      <c r="QP87" s="32"/>
      <c r="QQ87" s="32"/>
      <c r="QR87" s="32"/>
      <c r="QS87" s="32"/>
      <c r="QT87" s="32"/>
      <c r="QU87" s="32"/>
      <c r="QV87" s="32"/>
      <c r="QW87" s="32"/>
      <c r="QX87" s="32"/>
      <c r="QY87" s="32"/>
      <c r="QZ87" s="32"/>
      <c r="RA87" s="32"/>
      <c r="RB87" s="32"/>
      <c r="RC87" s="32"/>
      <c r="RD87" s="32"/>
      <c r="RE87" s="32"/>
      <c r="RF87" s="32"/>
      <c r="RG87" s="32"/>
      <c r="RH87" s="32"/>
      <c r="RI87" s="32"/>
      <c r="RJ87" s="32"/>
      <c r="RK87" s="32"/>
      <c r="RL87" s="32"/>
      <c r="RM87" s="32"/>
      <c r="RN87" s="32"/>
      <c r="RO87" s="32"/>
      <c r="RP87" s="32"/>
      <c r="RQ87" s="32"/>
      <c r="RR87" s="32"/>
      <c r="RS87" s="32"/>
      <c r="RT87" s="32"/>
      <c r="RU87" s="32"/>
      <c r="RV87" s="32"/>
    </row>
    <row r="88" spans="1:490" s="6" customFormat="1" ht="41.45" customHeight="1">
      <c r="A88" s="106" t="str">
        <f>'[3]PEP Av. Fin.'!A157</f>
        <v>3.1</v>
      </c>
      <c r="B88" s="736" t="str">
        <f>'[3]PEP Av. Fin.'!B157</f>
        <v>3.1  Modelo de planificación presupuestaria e inversión implantado</v>
      </c>
      <c r="C88" s="114"/>
      <c r="D88" s="712"/>
      <c r="E88" s="115"/>
      <c r="F88" s="266">
        <f>F89</f>
        <v>43617</v>
      </c>
      <c r="G88" s="713">
        <f t="shared" ref="G88:N89" si="59">G89</f>
        <v>43707</v>
      </c>
      <c r="H88" s="714">
        <f t="shared" si="59"/>
        <v>0</v>
      </c>
      <c r="I88" s="571">
        <f t="shared" si="59"/>
        <v>457142.86</v>
      </c>
      <c r="J88" s="737">
        <f t="shared" si="59"/>
        <v>0</v>
      </c>
      <c r="K88" s="575">
        <f t="shared" si="59"/>
        <v>457142.86</v>
      </c>
      <c r="L88" s="576">
        <f t="shared" si="59"/>
        <v>91428.572</v>
      </c>
      <c r="M88" s="739">
        <f t="shared" si="59"/>
        <v>0</v>
      </c>
      <c r="N88" s="739">
        <f t="shared" si="59"/>
        <v>91428.572</v>
      </c>
      <c r="O88" s="288">
        <f>N88/'[3]PEP Av. Fin.'!$H$211</f>
        <v>2.1768707525753163E-3</v>
      </c>
      <c r="P88" s="31"/>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row>
    <row r="89" spans="1:490" s="6" customFormat="1" ht="41.45" customHeight="1" collapsed="1">
      <c r="A89" s="107" t="str">
        <f>'[3]PEP Av. Fin.'!A158</f>
        <v>3.1.1</v>
      </c>
      <c r="B89" s="717" t="str">
        <f>'[3]PEP Av. Fin.'!B158</f>
        <v>3.1.1 Marco orçamentário de médio prazo</v>
      </c>
      <c r="C89" s="116"/>
      <c r="D89" s="718"/>
      <c r="E89" s="117"/>
      <c r="F89" s="268">
        <f>F90</f>
        <v>43617</v>
      </c>
      <c r="G89" s="719">
        <f t="shared" si="59"/>
        <v>43707</v>
      </c>
      <c r="H89" s="720">
        <f t="shared" si="59"/>
        <v>0</v>
      </c>
      <c r="I89" s="562">
        <f t="shared" si="59"/>
        <v>457142.86</v>
      </c>
      <c r="J89" s="721">
        <f t="shared" si="59"/>
        <v>0</v>
      </c>
      <c r="K89" s="563">
        <f t="shared" si="59"/>
        <v>457142.86</v>
      </c>
      <c r="L89" s="577">
        <f t="shared" si="59"/>
        <v>91428.572</v>
      </c>
      <c r="M89" s="740">
        <f t="shared" si="59"/>
        <v>0</v>
      </c>
      <c r="N89" s="740">
        <f t="shared" si="59"/>
        <v>91428.572</v>
      </c>
      <c r="O89" s="289">
        <f>N89/'[3]PEP Av. Fin.'!$H$211</f>
        <v>2.1768707525753163E-3</v>
      </c>
      <c r="P89" s="31"/>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row>
    <row r="90" spans="1:490" s="6" customFormat="1" ht="41.45" customHeight="1">
      <c r="A90" s="109" t="str">
        <f>'[3]PEP Av. Fin.'!A160</f>
        <v>3.1.1.2</v>
      </c>
      <c r="B90" s="723" t="str">
        <f>'[3]PEP Av. Fin.'!B160</f>
        <v>Marco orçamentário de médio prazo</v>
      </c>
      <c r="C90" s="43" t="str">
        <f>VLOOKUP($A90,'[3]Matriz de Aquisições'!$D:$N,11,FALSE)</f>
        <v>14463-Firma Consultora</v>
      </c>
      <c r="D90" s="724" t="str">
        <f>VLOOKUP($A90,'[3]Matriz de Aquisições'!$D:$N,3,FALSE)</f>
        <v>Seleção Baseada na Qualidade e Custo (SBQC)</v>
      </c>
      <c r="E90" s="44" t="str">
        <f>VLOOKUP($A90,'[3]Matriz de Aquisições'!$D:$N,7,FALSE)</f>
        <v>Ex-Post</v>
      </c>
      <c r="F90" s="270">
        <f>VLOOKUP($A90,'[3]Matriz de Aquisições'!$D:$N,8,FALSE)</f>
        <v>43617</v>
      </c>
      <c r="G90" s="725">
        <f>VLOOKUP($A90,'[3]Matriz de Aquisições'!$D:$N,9,FALSE)</f>
        <v>43707</v>
      </c>
      <c r="H90" s="726">
        <f>VLOOKUP($A90,'[3]Matriz de Aquisições'!$D:$N,10,FALSE)</f>
        <v>0</v>
      </c>
      <c r="I90" s="565">
        <f>VLOOKUP($A90,'[3]Matriz de Aquisições'!$D:$G,4,FALSE)*VLOOKUP($A90,'[3]Matriz de Aquisições'!$D:$H,5,FALSE)</f>
        <v>457142.86</v>
      </c>
      <c r="J90" s="727">
        <f>VLOOKUP($A90,'[3]Matriz de Aquisições'!$D:$G,4,FALSE)*VLOOKUP($A90,'[3]Matriz de Aquisições'!$D:$I,6,FALSE)</f>
        <v>0</v>
      </c>
      <c r="K90" s="566">
        <f t="shared" si="51"/>
        <v>457142.86</v>
      </c>
      <c r="L90" s="567">
        <f>VLOOKUP($A90,'[3]PEP Av. Fin.'!$A:$AB,9,FALSE)</f>
        <v>91428.572</v>
      </c>
      <c r="M90" s="728">
        <f>VLOOKUP($A90,'[3]PEP Av. Fin.'!$A:$AB,10,FALSE)</f>
        <v>0</v>
      </c>
      <c r="N90" s="728">
        <f>L90+M90</f>
        <v>91428.572</v>
      </c>
      <c r="O90" s="24">
        <f>N90/'[3]PEP Av. Fin.'!$H$211</f>
        <v>2.1768707525753163E-3</v>
      </c>
      <c r="P90" s="31"/>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row>
    <row r="91" spans="1:490" s="6" customFormat="1" ht="41.45" customHeight="1">
      <c r="A91" s="106" t="str">
        <f>'[3]PEP Av. Fin.'!A165</f>
        <v>3.2</v>
      </c>
      <c r="B91" s="736" t="str">
        <f>'[3]PEP Av. Fin.'!B165</f>
        <v>3.2  Modelo de Programación y Ejecución financiera implantado.</v>
      </c>
      <c r="C91" s="114"/>
      <c r="D91" s="712"/>
      <c r="E91" s="115"/>
      <c r="F91" s="266">
        <f>F92</f>
        <v>43617</v>
      </c>
      <c r="G91" s="713">
        <f t="shared" ref="G91:N91" si="60">G92</f>
        <v>43707</v>
      </c>
      <c r="H91" s="714">
        <f t="shared" si="60"/>
        <v>0</v>
      </c>
      <c r="I91" s="571">
        <f t="shared" si="60"/>
        <v>1061622.3434847391</v>
      </c>
      <c r="J91" s="737">
        <f t="shared" si="60"/>
        <v>795806.22651526076</v>
      </c>
      <c r="K91" s="575">
        <f t="shared" si="60"/>
        <v>1857428.57</v>
      </c>
      <c r="L91" s="576">
        <f t="shared" si="60"/>
        <v>303000.98884542176</v>
      </c>
      <c r="M91" s="739">
        <f t="shared" si="60"/>
        <v>238741.86795457822</v>
      </c>
      <c r="N91" s="739">
        <f t="shared" si="60"/>
        <v>541742.85679999995</v>
      </c>
      <c r="O91" s="288">
        <f>N91/'[3]PEP Av. Fin.'!$H$211</f>
        <v>1.2898639392339166E-2</v>
      </c>
      <c r="P91" s="31"/>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row>
    <row r="92" spans="1:490" s="6" customFormat="1" ht="41.45" customHeight="1" collapsed="1">
      <c r="A92" s="107" t="str">
        <f>'[3]PEP Av. Fin.'!A166</f>
        <v>3.2.1</v>
      </c>
      <c r="B92" s="717" t="str">
        <f>'[3]PEP Av. Fin.'!B166</f>
        <v>3.2.1 Revisão da metodologia para elaboração da Programação e Execução Financeira</v>
      </c>
      <c r="C92" s="116"/>
      <c r="D92" s="718"/>
      <c r="E92" s="117"/>
      <c r="F92" s="268">
        <f>MIN(F93:F95)</f>
        <v>43617</v>
      </c>
      <c r="G92" s="719">
        <f t="shared" ref="G92:H92" si="61">MIN(G93:G95)</f>
        <v>43707</v>
      </c>
      <c r="H92" s="720">
        <f t="shared" si="61"/>
        <v>0</v>
      </c>
      <c r="I92" s="562">
        <f>SUM(I93:I95)</f>
        <v>1061622.3434847391</v>
      </c>
      <c r="J92" s="721">
        <f t="shared" ref="J92:N92" si="62">SUM(J93:J95)</f>
        <v>795806.22651526076</v>
      </c>
      <c r="K92" s="563">
        <f t="shared" si="62"/>
        <v>1857428.57</v>
      </c>
      <c r="L92" s="577">
        <f t="shared" si="62"/>
        <v>303000.98884542176</v>
      </c>
      <c r="M92" s="740">
        <f t="shared" si="62"/>
        <v>238741.86795457822</v>
      </c>
      <c r="N92" s="740">
        <f t="shared" si="62"/>
        <v>541742.85679999995</v>
      </c>
      <c r="O92" s="289">
        <f>N92/'[3]PEP Av. Fin.'!$H$211</f>
        <v>1.2898639392339166E-2</v>
      </c>
      <c r="P92" s="31"/>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row>
    <row r="93" spans="1:490" s="6" customFormat="1" ht="41.45" customHeight="1">
      <c r="A93" s="109" t="str">
        <f>'[3]PEP Av. Fin.'!A167</f>
        <v>3.2.1.1</v>
      </c>
      <c r="B93" s="723" t="str">
        <f>'[3]PEP Av. Fin.'!B167</f>
        <v>Aperfeiçoamento de sistema de gestão das finanças públicas do estado (SIGEFES)</v>
      </c>
      <c r="C93" s="43" t="str">
        <f>VLOOKUP($A93,'[3]Matriz de Aquisições'!$D:$N,11,FALSE)</f>
        <v>14463-Firma Consultora</v>
      </c>
      <c r="D93" s="724" t="str">
        <f>VLOOKUP($A93,'[3]Matriz de Aquisições'!$D:$N,3,FALSE)</f>
        <v>Seleção Baseada na Qualidade e Custo (SBQC)</v>
      </c>
      <c r="E93" s="44" t="str">
        <f>VLOOKUP($A93,'[3]Matriz de Aquisições'!$D:$N,7,FALSE)</f>
        <v>Ex-Ante</v>
      </c>
      <c r="F93" s="270">
        <f>VLOOKUP($A93,'[3]Matriz de Aquisições'!$D:$N,8,FALSE)</f>
        <v>43617</v>
      </c>
      <c r="G93" s="725">
        <f>VLOOKUP($A93,'[3]Matriz de Aquisições'!$D:$N,9,FALSE)</f>
        <v>43707</v>
      </c>
      <c r="H93" s="726">
        <f>VLOOKUP($A93,'[3]Matriz de Aquisições'!$D:$N,10,FALSE)</f>
        <v>0</v>
      </c>
      <c r="I93" s="565">
        <f>VLOOKUP($A93,'[3]Matriz de Aquisições'!$D:$G,4,FALSE)*VLOOKUP($A93,'[3]Matriz de Aquisições'!$D:$H,5,FALSE)</f>
        <v>918479.48348473909</v>
      </c>
      <c r="J93" s="727">
        <f>VLOOKUP($A93,'[3]Matriz de Aquisições'!$D:$G,4,FALSE)*VLOOKUP($A93,'[3]Matriz de Aquisições'!$D:$I,6,FALSE)</f>
        <v>795806.22651526076</v>
      </c>
      <c r="K93" s="566">
        <f t="shared" si="51"/>
        <v>1714285.71</v>
      </c>
      <c r="L93" s="567">
        <f>VLOOKUP($A93,'[3]PEP Av. Fin.'!$A:$AB,9,FALSE)</f>
        <v>275543.84504542174</v>
      </c>
      <c r="M93" s="728">
        <f>VLOOKUP($A93,'[3]PEP Av. Fin.'!$A:$AB,10,FALSE)</f>
        <v>238741.86795457822</v>
      </c>
      <c r="N93" s="728">
        <f t="shared" ref="N93:N95" si="63">L93+M93</f>
        <v>514285.71299999999</v>
      </c>
      <c r="O93" s="24">
        <f>N93/'[3]PEP Av. Fin.'!$H$211</f>
        <v>1.2244897876093296E-2</v>
      </c>
      <c r="P93" s="31"/>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row>
    <row r="94" spans="1:490" s="6" customFormat="1" ht="41.45" customHeight="1">
      <c r="A94" s="109" t="str">
        <f>'[3]PEP Av. Fin.'!A168</f>
        <v>3.2.1.2</v>
      </c>
      <c r="B94" s="723" t="str">
        <f>'[3]PEP Av. Fin.'!B168</f>
        <v>Revisão e ajuste da metodologia para elaboração de programação e execução financeira</v>
      </c>
      <c r="C94" s="43" t="str">
        <f>VLOOKUP($A94,'[3]Matriz de Aquisições'!$D:$N,11,FALSE)</f>
        <v>14463-Firma Consultora</v>
      </c>
      <c r="D94" s="724" t="str">
        <f>VLOOKUP($A94,'[3]Matriz de Aquisições'!$D:$N,3,FALSE)</f>
        <v>Seleção Baseada na Qualidade e Custo (SBQC)</v>
      </c>
      <c r="E94" s="44" t="str">
        <f>VLOOKUP($A94,'[3]Matriz de Aquisições'!$D:$N,7,FALSE)</f>
        <v>Ex-Post</v>
      </c>
      <c r="F94" s="270">
        <f>VLOOKUP($A94,'[3]Matriz de Aquisições'!$D:$N,8,FALSE)</f>
        <v>43617</v>
      </c>
      <c r="G94" s="725">
        <f>VLOOKUP($A94,'[3]Matriz de Aquisições'!$D:$N,9,FALSE)</f>
        <v>43707</v>
      </c>
      <c r="H94" s="726">
        <f>VLOOKUP($A94,'[3]Matriz de Aquisições'!$D:$N,10,FALSE)</f>
        <v>0</v>
      </c>
      <c r="I94" s="565">
        <f>VLOOKUP($A94,'[3]Matriz de Aquisições'!$D:$G,4,FALSE)*VLOOKUP($A94,'[3]Matriz de Aquisições'!$D:$H,5,FALSE)</f>
        <v>86000</v>
      </c>
      <c r="J94" s="727">
        <f>VLOOKUP($A94,'[3]Matriz de Aquisições'!$D:$G,4,FALSE)*VLOOKUP($A94,'[3]Matriz de Aquisições'!$D:$I,6,FALSE)</f>
        <v>0</v>
      </c>
      <c r="K94" s="566">
        <f t="shared" si="51"/>
        <v>86000</v>
      </c>
      <c r="L94" s="567">
        <f>VLOOKUP($A94,'[3]PEP Av. Fin.'!$A:$AB,9,FALSE)</f>
        <v>8600</v>
      </c>
      <c r="M94" s="728">
        <f>VLOOKUP($A94,'[3]PEP Av. Fin.'!$A:$AB,10,FALSE)</f>
        <v>0</v>
      </c>
      <c r="N94" s="728">
        <f t="shared" si="63"/>
        <v>8600</v>
      </c>
      <c r="O94" s="24">
        <f>N94/'[3]PEP Av. Fin.'!$H$211</f>
        <v>2.0476190388435378E-4</v>
      </c>
      <c r="P94" s="31"/>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row>
    <row r="95" spans="1:490" s="6" customFormat="1" ht="41.45" customHeight="1">
      <c r="A95" s="109" t="str">
        <f>'[3]PEP Av. Fin.'!A169</f>
        <v>3.2.1.3</v>
      </c>
      <c r="B95" s="723" t="str">
        <f>'[3]PEP Av. Fin.'!B169</f>
        <v xml:space="preserve">Capacitação da equipe no novo modelo de Programação e Execução Financeira </v>
      </c>
      <c r="C95" s="43" t="str">
        <f>VLOOKUP($A95,'[3]Matriz de Aquisições'!$D:$N,11,FALSE)</f>
        <v>Capacitação</v>
      </c>
      <c r="D95" s="724" t="str">
        <f>VLOOKUP($A95,'[3]Matriz de Aquisições'!$D:$N,3,FALSE)</f>
        <v>Contratação Direta (CD)</v>
      </c>
      <c r="E95" s="44" t="str">
        <f>VLOOKUP($A95,'[3]Matriz de Aquisições'!$D:$N,7,FALSE)</f>
        <v>Ex-Post</v>
      </c>
      <c r="F95" s="270">
        <f>VLOOKUP($A95,'[3]Matriz de Aquisições'!$D:$N,8,FALSE)</f>
        <v>43617</v>
      </c>
      <c r="G95" s="725">
        <f>VLOOKUP($A95,'[3]Matriz de Aquisições'!$D:$N,9,FALSE)</f>
        <v>43707</v>
      </c>
      <c r="H95" s="726">
        <f>VLOOKUP($A95,'[3]Matriz de Aquisições'!$D:$N,10,FALSE)</f>
        <v>0</v>
      </c>
      <c r="I95" s="565">
        <f>VLOOKUP($A95,'[3]Matriz de Aquisições'!$D:$G,4,FALSE)*VLOOKUP($A95,'[3]Matriz de Aquisições'!$D:$H,5,FALSE)</f>
        <v>57142.86</v>
      </c>
      <c r="J95" s="727">
        <f>VLOOKUP($A95,'[3]Matriz de Aquisições'!$D:$G,4,FALSE)*VLOOKUP($A95,'[3]Matriz de Aquisições'!$D:$I,6,FALSE)</f>
        <v>0</v>
      </c>
      <c r="K95" s="566">
        <f t="shared" si="51"/>
        <v>57142.86</v>
      </c>
      <c r="L95" s="567">
        <f>VLOOKUP($A95,'[3]PEP Av. Fin.'!$A:$AB,9,FALSE)</f>
        <v>18857.143800000002</v>
      </c>
      <c r="M95" s="728">
        <f>VLOOKUP($A95,'[3]PEP Av. Fin.'!$A:$AB,10,FALSE)</f>
        <v>0</v>
      </c>
      <c r="N95" s="728">
        <f t="shared" si="63"/>
        <v>18857.143800000002</v>
      </c>
      <c r="O95" s="24">
        <f>N95/'[3]PEP Av. Fin.'!$H$211</f>
        <v>4.4897961236151605E-4</v>
      </c>
      <c r="P95" s="31"/>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row>
    <row r="96" spans="1:490" s="6" customFormat="1" ht="41.45" customHeight="1">
      <c r="A96" s="106" t="str">
        <f>'[3]PEP Av. Fin.'!A173</f>
        <v>3.3</v>
      </c>
      <c r="B96" s="736" t="str">
        <f>'[3]PEP Av. Fin.'!B173</f>
        <v>3.3  Modelo de gestión de compras implantado</v>
      </c>
      <c r="C96" s="114"/>
      <c r="D96" s="712"/>
      <c r="E96" s="115"/>
      <c r="F96" s="266">
        <f>MIN(F97,F99,F101)</f>
        <v>43617</v>
      </c>
      <c r="G96" s="713">
        <f t="shared" ref="G96:H96" si="64">MIN(G97,G99,G101)</f>
        <v>43707</v>
      </c>
      <c r="H96" s="714">
        <f t="shared" si="64"/>
        <v>0</v>
      </c>
      <c r="I96" s="571">
        <f>SUM(I97,I99,I101)</f>
        <v>694605.37565649266</v>
      </c>
      <c r="J96" s="737">
        <f t="shared" ref="J96:N96" si="65">SUM(J97,J99,J101)</f>
        <v>530537.48434350709</v>
      </c>
      <c r="K96" s="575">
        <f t="shared" si="65"/>
        <v>1225142.8599999996</v>
      </c>
      <c r="L96" s="576">
        <f t="shared" si="65"/>
        <v>165663.93413129853</v>
      </c>
      <c r="M96" s="739">
        <f t="shared" si="65"/>
        <v>106107.49686870142</v>
      </c>
      <c r="N96" s="739">
        <f t="shared" si="65"/>
        <v>271771.43099999998</v>
      </c>
      <c r="O96" s="288">
        <f>N96/'[3]PEP Av. Fin.'!$H$211</f>
        <v>6.4707483294110793E-3</v>
      </c>
      <c r="P96" s="31"/>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row>
    <row r="97" spans="1:490" s="6" customFormat="1" ht="41.45" customHeight="1" collapsed="1">
      <c r="A97" s="107" t="str">
        <f>'[3]PEP Av. Fin.'!A174</f>
        <v>3.3.1</v>
      </c>
      <c r="B97" s="717" t="str">
        <f>'[3]PEP Av. Fin.'!B174</f>
        <v>3.3.1 Revisão e ajuste do modelo de gestão de compras apoiado por uma política de compras públicas e planejamento anual</v>
      </c>
      <c r="C97" s="116"/>
      <c r="D97" s="718"/>
      <c r="E97" s="117"/>
      <c r="F97" s="268">
        <f>F98</f>
        <v>43709</v>
      </c>
      <c r="G97" s="719">
        <f t="shared" ref="G97:N97" si="66">G98</f>
        <v>43799</v>
      </c>
      <c r="H97" s="720">
        <f t="shared" si="66"/>
        <v>0</v>
      </c>
      <c r="I97" s="562">
        <f t="shared" si="66"/>
        <v>61714.29</v>
      </c>
      <c r="J97" s="721">
        <f t="shared" si="66"/>
        <v>0</v>
      </c>
      <c r="K97" s="563">
        <f t="shared" si="66"/>
        <v>61714.29</v>
      </c>
      <c r="L97" s="577">
        <f t="shared" si="66"/>
        <v>37028.574000000001</v>
      </c>
      <c r="M97" s="740">
        <f t="shared" si="66"/>
        <v>0</v>
      </c>
      <c r="N97" s="740">
        <f t="shared" si="66"/>
        <v>37028.574000000001</v>
      </c>
      <c r="O97" s="289">
        <f>N97/'[3]PEP Av. Fin.'!$H$211</f>
        <v>8.8163271050728856E-4</v>
      </c>
      <c r="P97" s="31"/>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row>
    <row r="98" spans="1:490" s="6" customFormat="1" ht="41.45" customHeight="1">
      <c r="A98" s="109" t="str">
        <f>'[3]PEP Av. Fin.'!A175</f>
        <v>3.3.1.1</v>
      </c>
      <c r="B98" s="723" t="str">
        <f>'[3]PEP Av. Fin.'!B175</f>
        <v>Revisão e ajuste do modelo de compras</v>
      </c>
      <c r="C98" s="43" t="str">
        <f>VLOOKUP($A98,'[3]Matriz de Aquisições'!$D:$N,11,FALSE)</f>
        <v>14463-Firma Consultora</v>
      </c>
      <c r="D98" s="724" t="str">
        <f>VLOOKUP($A98,'[3]Matriz de Aquisições'!$D:$N,3,FALSE)</f>
        <v>Seleção Baseada na Qualidade e Custo (SBQC)</v>
      </c>
      <c r="E98" s="44" t="str">
        <f>VLOOKUP($A98,'[3]Matriz de Aquisições'!$D:$N,7,FALSE)</f>
        <v>Ex-Post</v>
      </c>
      <c r="F98" s="270">
        <f>VLOOKUP($A98,'[3]Matriz de Aquisições'!$D:$N,8,FALSE)</f>
        <v>43709</v>
      </c>
      <c r="G98" s="725">
        <f>VLOOKUP($A98,'[3]Matriz de Aquisições'!$D:$N,9,FALSE)</f>
        <v>43799</v>
      </c>
      <c r="H98" s="726">
        <f>VLOOKUP($A98,'[3]Matriz de Aquisições'!$D:$N,10,FALSE)</f>
        <v>0</v>
      </c>
      <c r="I98" s="565">
        <f>VLOOKUP($A98,'[3]Matriz de Aquisições'!$D:$G,4,FALSE)*VLOOKUP($A98,'[3]Matriz de Aquisições'!$D:$H,5,FALSE)</f>
        <v>61714.29</v>
      </c>
      <c r="J98" s="727">
        <f>VLOOKUP($A98,'[3]Matriz de Aquisições'!$D:$G,4,FALSE)*VLOOKUP($A98,'[3]Matriz de Aquisições'!$D:$I,6,FALSE)</f>
        <v>0</v>
      </c>
      <c r="K98" s="566">
        <f t="shared" ref="K98:K124" si="67">I98+J98</f>
        <v>61714.29</v>
      </c>
      <c r="L98" s="567">
        <f>VLOOKUP($A98,'[3]PEP Av. Fin.'!$A:$AB,9,FALSE)</f>
        <v>37028.574000000001</v>
      </c>
      <c r="M98" s="728">
        <f>VLOOKUP($A98,'[3]PEP Av. Fin.'!$A:$AB,10,FALSE)</f>
        <v>0</v>
      </c>
      <c r="N98" s="728">
        <f>L98+M98</f>
        <v>37028.574000000001</v>
      </c>
      <c r="O98" s="24">
        <f>N98/'[3]PEP Av. Fin.'!$H$211</f>
        <v>8.8163271050728856E-4</v>
      </c>
      <c r="P98" s="31"/>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row>
    <row r="99" spans="1:490" s="6" customFormat="1" ht="41.45" customHeight="1" collapsed="1">
      <c r="A99" s="107" t="str">
        <f>'[3]PEP Av. Fin.'!A177</f>
        <v>3.3.2</v>
      </c>
      <c r="B99" s="717" t="str">
        <f>'[3]PEP Av. Fin.'!B177</f>
        <v>3.3.2 Implantação de uma metodologia para o uso do preço de referência e planejamento anual das compras</v>
      </c>
      <c r="C99" s="116"/>
      <c r="D99" s="718"/>
      <c r="E99" s="117"/>
      <c r="F99" s="268">
        <f>MIN(F100:F100)</f>
        <v>43709</v>
      </c>
      <c r="G99" s="719">
        <f>MIN(G100:G100)</f>
        <v>43799</v>
      </c>
      <c r="H99" s="720">
        <f>MIN(H100:H100)</f>
        <v>0</v>
      </c>
      <c r="I99" s="562">
        <f t="shared" ref="I99:N99" si="68">SUM(I100:I100)</f>
        <v>20571.43</v>
      </c>
      <c r="J99" s="721">
        <f t="shared" si="68"/>
        <v>0</v>
      </c>
      <c r="K99" s="563">
        <f t="shared" si="68"/>
        <v>20571.43</v>
      </c>
      <c r="L99" s="577">
        <f t="shared" si="68"/>
        <v>6171.4290000000001</v>
      </c>
      <c r="M99" s="740">
        <f t="shared" si="68"/>
        <v>0</v>
      </c>
      <c r="N99" s="740">
        <f t="shared" si="68"/>
        <v>6171.4290000000001</v>
      </c>
      <c r="O99" s="289">
        <f>N99/'[3]PEP Av. Fin.'!$H$211</f>
        <v>1.4693878508454809E-4</v>
      </c>
      <c r="P99" s="31"/>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row>
    <row r="100" spans="1:490" s="6" customFormat="1" ht="41.45" customHeight="1">
      <c r="A100" s="109" t="str">
        <f>'[3]PEP Av. Fin.'!A178</f>
        <v>3.3.2.1</v>
      </c>
      <c r="B100" s="723" t="str">
        <f>'[3]PEP Av. Fin.'!B178</f>
        <v>Revisão e ajuste da metodologia de preço de referencia</v>
      </c>
      <c r="C100" s="43" t="str">
        <f>VLOOKUP($A100,'[3]Matriz de Aquisições'!$D:$N,11,FALSE)</f>
        <v>14463-Firma Consultora</v>
      </c>
      <c r="D100" s="724" t="str">
        <f>VLOOKUP($A100,'[3]Matriz de Aquisições'!$D:$N,3,FALSE)</f>
        <v>Seleção Baseada na Qualidade e Custo (SBQC)</v>
      </c>
      <c r="E100" s="44" t="str">
        <f>VLOOKUP($A100,'[3]Matriz de Aquisições'!$D:$N,7,FALSE)</f>
        <v>Ex-Post</v>
      </c>
      <c r="F100" s="270">
        <f>VLOOKUP($A100,'[3]Matriz de Aquisições'!$D:$N,8,FALSE)</f>
        <v>43709</v>
      </c>
      <c r="G100" s="725">
        <f>VLOOKUP($A100,'[3]Matriz de Aquisições'!$D:$N,9,FALSE)</f>
        <v>43799</v>
      </c>
      <c r="H100" s="726">
        <f>VLOOKUP($A100,'[3]Matriz de Aquisições'!$D:$N,10,FALSE)</f>
        <v>0</v>
      </c>
      <c r="I100" s="565">
        <f>VLOOKUP($A100,'[3]Matriz de Aquisições'!$D:$G,4,FALSE)*VLOOKUP($A100,'[3]Matriz de Aquisições'!$D:$H,5,FALSE)</f>
        <v>20571.43</v>
      </c>
      <c r="J100" s="727">
        <f>VLOOKUP($A100,'[3]Matriz de Aquisições'!$D:$G,4,FALSE)*VLOOKUP($A100,'[3]Matriz de Aquisições'!$D:$I,6,FALSE)</f>
        <v>0</v>
      </c>
      <c r="K100" s="566">
        <f t="shared" si="67"/>
        <v>20571.43</v>
      </c>
      <c r="L100" s="567">
        <f>VLOOKUP($A100,'[3]PEP Av. Fin.'!$A:$AB,9,FALSE)</f>
        <v>6171.4290000000001</v>
      </c>
      <c r="M100" s="728">
        <f>VLOOKUP($A100,'[3]PEP Av. Fin.'!$A:$AB,10,FALSE)</f>
        <v>0</v>
      </c>
      <c r="N100" s="728">
        <f t="shared" ref="N100" si="69">L100+M100</f>
        <v>6171.4290000000001</v>
      </c>
      <c r="O100" s="24">
        <f>N100/'[3]PEP Av. Fin.'!$H$211</f>
        <v>1.4693878508454809E-4</v>
      </c>
      <c r="P100" s="31"/>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row>
    <row r="101" spans="1:490" s="6" customFormat="1" ht="41.45" customHeight="1" collapsed="1">
      <c r="A101" s="107" t="str">
        <f>'[3]PEP Av. Fin.'!A182</f>
        <v>3.3.4</v>
      </c>
      <c r="B101" s="717" t="str">
        <f>'[3]PEP Av. Fin.'!B182</f>
        <v>3.3.4 Atualização da funcionalidade e integração do SIGA aos demais sistemas do Estado</v>
      </c>
      <c r="C101" s="116"/>
      <c r="D101" s="718"/>
      <c r="E101" s="117"/>
      <c r="F101" s="268">
        <f>F102</f>
        <v>43617</v>
      </c>
      <c r="G101" s="719">
        <f t="shared" ref="G101:N101" si="70">G102</f>
        <v>43707</v>
      </c>
      <c r="H101" s="720">
        <f t="shared" si="70"/>
        <v>0</v>
      </c>
      <c r="I101" s="562">
        <f t="shared" si="70"/>
        <v>612319.65565649269</v>
      </c>
      <c r="J101" s="721">
        <f t="shared" si="70"/>
        <v>530537.48434350709</v>
      </c>
      <c r="K101" s="563">
        <f t="shared" si="70"/>
        <v>1142857.1399999997</v>
      </c>
      <c r="L101" s="577">
        <f t="shared" si="70"/>
        <v>122463.93113129854</v>
      </c>
      <c r="M101" s="740">
        <f t="shared" si="70"/>
        <v>106107.49686870142</v>
      </c>
      <c r="N101" s="740">
        <f t="shared" si="70"/>
        <v>228571.42799999996</v>
      </c>
      <c r="O101" s="289">
        <f>N101/'[3]PEP Av. Fin.'!$H$211</f>
        <v>5.4421768338192419E-3</v>
      </c>
      <c r="P101" s="31"/>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row>
    <row r="102" spans="1:490" s="6" customFormat="1" ht="41.45" customHeight="1">
      <c r="A102" s="109" t="str">
        <f>'[3]PEP Av. Fin.'!A183</f>
        <v>3.3.4.1</v>
      </c>
      <c r="B102" s="723" t="str">
        <f>'[3]PEP Av. Fin.'!B183</f>
        <v>Aprimoramento do sistema informatizado de compras (SIGA) com funcionalidade para preço de referência</v>
      </c>
      <c r="C102" s="43" t="str">
        <f>VLOOKUP($A102,'[3]Matriz de Aquisições'!$D:$N,11,FALSE)</f>
        <v>14463-Firma Consultora</v>
      </c>
      <c r="D102" s="724" t="str">
        <f>VLOOKUP($A102,'[3]Matriz de Aquisições'!$D:$N,3,FALSE)</f>
        <v>Seleção Baseada na Qualidade e Custo (SBQC)</v>
      </c>
      <c r="E102" s="44" t="str">
        <f>VLOOKUP($A102,'[3]Matriz de Aquisições'!$D:$N,7,FALSE)</f>
        <v>Ex-Ante</v>
      </c>
      <c r="F102" s="270">
        <f>VLOOKUP($A102,'[3]Matriz de Aquisições'!$D:$N,8,FALSE)</f>
        <v>43617</v>
      </c>
      <c r="G102" s="725">
        <f>VLOOKUP($A102,'[3]Matriz de Aquisições'!$D:$N,9,FALSE)</f>
        <v>43707</v>
      </c>
      <c r="H102" s="726">
        <f>VLOOKUP($A102,'[3]Matriz de Aquisições'!$D:$N,10,FALSE)</f>
        <v>0</v>
      </c>
      <c r="I102" s="565">
        <f>VLOOKUP($A102,'[3]Matriz de Aquisições'!$D:$G,4,FALSE)*VLOOKUP($A102,'[3]Matriz de Aquisições'!$D:$H,5,FALSE)</f>
        <v>612319.65565649269</v>
      </c>
      <c r="J102" s="727">
        <f>VLOOKUP($A102,'[3]Matriz de Aquisições'!$D:$G,4,FALSE)*VLOOKUP($A102,'[3]Matriz de Aquisições'!$D:$I,6,FALSE)</f>
        <v>530537.48434350709</v>
      </c>
      <c r="K102" s="566">
        <f t="shared" si="67"/>
        <v>1142857.1399999997</v>
      </c>
      <c r="L102" s="567">
        <f>VLOOKUP($A102,'[3]PEP Av. Fin.'!$A:$AB,9,FALSE)</f>
        <v>122463.93113129854</v>
      </c>
      <c r="M102" s="728">
        <f>VLOOKUP($A102,'[3]PEP Av. Fin.'!$A:$AB,10,FALSE)</f>
        <v>106107.49686870142</v>
      </c>
      <c r="N102" s="728">
        <f>L102+M102</f>
        <v>228571.42799999996</v>
      </c>
      <c r="O102" s="24">
        <f>N102/'[3]PEP Av. Fin.'!$H$211</f>
        <v>5.4421768338192419E-3</v>
      </c>
      <c r="P102" s="31"/>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row>
    <row r="103" spans="1:490" s="6" customFormat="1" ht="41.45" customHeight="1">
      <c r="A103" s="106" t="str">
        <f>'[3]PEP Av. Fin.'!A184</f>
        <v>3.4</v>
      </c>
      <c r="B103" s="736" t="str">
        <f>'[3]PEP Av. Fin.'!B184</f>
        <v>3.4  Norma de Contabilidad implantadas</v>
      </c>
      <c r="C103" s="114"/>
      <c r="D103" s="712"/>
      <c r="E103" s="115"/>
      <c r="F103" s="266">
        <f>MIN(F104,F107)</f>
        <v>0</v>
      </c>
      <c r="G103" s="713">
        <f t="shared" ref="G103:H103" si="71">MIN(G104,G107)</f>
        <v>90</v>
      </c>
      <c r="H103" s="714">
        <f t="shared" si="71"/>
        <v>0</v>
      </c>
      <c r="I103" s="571">
        <f>SUM(I104,I107)</f>
        <v>328324.96002332825</v>
      </c>
      <c r="J103" s="737">
        <f t="shared" ref="J103:N103" si="72">SUM(J104,J107)</f>
        <v>278532.1799766717</v>
      </c>
      <c r="K103" s="575">
        <f t="shared" si="72"/>
        <v>606857.1399999999</v>
      </c>
      <c r="L103" s="576">
        <f t="shared" si="72"/>
        <v>44313.489344974674</v>
      </c>
      <c r="M103" s="739">
        <f t="shared" si="72"/>
        <v>37800.795655025322</v>
      </c>
      <c r="N103" s="739">
        <f t="shared" si="72"/>
        <v>82114.285000000003</v>
      </c>
      <c r="O103" s="288">
        <f>N103/'[3]PEP Av. Fin.'!$H$211</f>
        <v>1.9551020154305156E-3</v>
      </c>
      <c r="P103" s="31"/>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row>
    <row r="104" spans="1:490" s="6" customFormat="1" ht="41.45" customHeight="1" collapsed="1">
      <c r="A104" s="107" t="str">
        <f>'[3]PEP Av. Fin.'!A185</f>
        <v>3.4.1</v>
      </c>
      <c r="B104" s="717" t="str">
        <f>'[3]PEP Av. Fin.'!B185</f>
        <v>3.4.1 Definição de regras e polítcas contábeis com implementação do conjunto das normas internacionais de contabilidade a serem convergidas</v>
      </c>
      <c r="C104" s="116"/>
      <c r="D104" s="718"/>
      <c r="E104" s="117"/>
      <c r="F104" s="268">
        <f>MIN(F105:F106)</f>
        <v>0</v>
      </c>
      <c r="G104" s="719">
        <f t="shared" ref="G104:H104" si="73">MIN(G105:G106)</f>
        <v>90</v>
      </c>
      <c r="H104" s="720">
        <f t="shared" si="73"/>
        <v>0</v>
      </c>
      <c r="I104" s="562">
        <f>SUM(I105:I106)</f>
        <v>29819.125613724304</v>
      </c>
      <c r="J104" s="721">
        <f t="shared" ref="J104:N104" si="74">SUM(J105:J106)</f>
        <v>19895.154386275695</v>
      </c>
      <c r="K104" s="563">
        <f t="shared" si="74"/>
        <v>49714.28</v>
      </c>
      <c r="L104" s="577">
        <f t="shared" si="74"/>
        <v>7574.309684117291</v>
      </c>
      <c r="M104" s="740">
        <f t="shared" si="74"/>
        <v>5968.5463158827088</v>
      </c>
      <c r="N104" s="740">
        <f t="shared" si="74"/>
        <v>13542.856</v>
      </c>
      <c r="O104" s="289">
        <f>N104/'[3]PEP Av. Fin.'!$H$211</f>
        <v>3.2244895099902836E-4</v>
      </c>
      <c r="P104" s="31"/>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row>
    <row r="105" spans="1:490" s="6" customFormat="1" ht="41.45" customHeight="1">
      <c r="A105" s="109" t="str">
        <f>'[3]PEP Av. Fin.'!A186</f>
        <v>3.4.1.1</v>
      </c>
      <c r="B105" s="723" t="str">
        <f>'[3]PEP Av. Fin.'!B186</f>
        <v>Serviços de consultoria para implementação das NBC TSP nos sistemas estruturantes de patrimônio</v>
      </c>
      <c r="C105" s="43" t="str">
        <f>VLOOKUP($A105,'[3]Matriz de Aquisições'!$D:$N,11,FALSE)</f>
        <v>14463-Firma Consultora</v>
      </c>
      <c r="D105" s="724" t="str">
        <f>VLOOKUP($A105,'[3]Matriz de Aquisições'!$D:$N,3,FALSE)</f>
        <v>Seleção Baseada na Qualidade e Custo (SBQC)</v>
      </c>
      <c r="E105" s="44" t="str">
        <f>VLOOKUP($A105,'[3]Matriz de Aquisições'!$D:$N,7,FALSE)</f>
        <v>Ex-Ante</v>
      </c>
      <c r="F105" s="270">
        <f>VLOOKUP($A105,'[3]Matriz de Aquisições'!$D:$N,8,FALSE)</f>
        <v>43617</v>
      </c>
      <c r="G105" s="725">
        <f>VLOOKUP($A105,'[3]Matriz de Aquisições'!$D:$N,9,FALSE)</f>
        <v>43707</v>
      </c>
      <c r="H105" s="726">
        <f>VLOOKUP($A105,'[3]Matriz de Aquisições'!$D:$N,10,FALSE)</f>
        <v>0</v>
      </c>
      <c r="I105" s="565">
        <f>VLOOKUP($A105,'[3]Matriz de Aquisições'!$D:$G,4,FALSE)*VLOOKUP($A105,'[3]Matriz de Aquisições'!$D:$H,5,FALSE)</f>
        <v>22961.985613724304</v>
      </c>
      <c r="J105" s="727">
        <f>VLOOKUP($A105,'[3]Matriz de Aquisições'!$D:$G,4,FALSE)*VLOOKUP($A105,'[3]Matriz de Aquisições'!$D:$I,6,FALSE)</f>
        <v>19895.154386275695</v>
      </c>
      <c r="K105" s="566">
        <f t="shared" si="67"/>
        <v>42857.14</v>
      </c>
      <c r="L105" s="567">
        <f>VLOOKUP($A105,'[3]PEP Av. Fin.'!$A:$AB,9,FALSE)</f>
        <v>6888.5956841172911</v>
      </c>
      <c r="M105" s="728">
        <f>VLOOKUP($A105,'[3]PEP Av. Fin.'!$A:$AB,10,FALSE)</f>
        <v>5968.5463158827088</v>
      </c>
      <c r="N105" s="728">
        <f t="shared" ref="N105:N106" si="75">L105+M105</f>
        <v>12857.142</v>
      </c>
      <c r="O105" s="24">
        <f>N105/'[3]PEP Av. Fin.'!$H$211</f>
        <v>3.0612242725947534E-4</v>
      </c>
      <c r="P105" s="31"/>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row>
    <row r="106" spans="1:490" s="6" customFormat="1" ht="41.45" customHeight="1">
      <c r="A106" s="109" t="str">
        <f>'[3]PEP Av. Fin.'!A188</f>
        <v>3.4.1.3</v>
      </c>
      <c r="B106" s="723" t="str">
        <f>'[3]PEP Av. Fin.'!B188</f>
        <v>Viagens técnicas para conhecer outros modelos</v>
      </c>
      <c r="C106" s="43" t="str">
        <f>VLOOKUP($A106,'[3]Matriz de Aquisições'!$D:$N,11,FALSE)</f>
        <v>Capacitação</v>
      </c>
      <c r="D106" s="724" t="str">
        <f>VLOOKUP($A106,'[3]Matriz de Aquisições'!$D:$N,3,FALSE)</f>
        <v>Contratação Direta (CD)</v>
      </c>
      <c r="E106" s="44" t="str">
        <f>VLOOKUP($A106,'[3]Matriz de Aquisições'!$D:$N,7,FALSE)</f>
        <v>Ex-Post</v>
      </c>
      <c r="F106" s="270">
        <f>VLOOKUP($A106,'[3]Matriz de Aquisições'!$D:$N,8,FALSE)</f>
        <v>0</v>
      </c>
      <c r="G106" s="725">
        <f>VLOOKUP($A106,'[3]Matriz de Aquisições'!$D:$N,9,FALSE)</f>
        <v>90</v>
      </c>
      <c r="H106" s="726">
        <f>VLOOKUP($A106,'[3]Matriz de Aquisições'!$D:$N,10,FALSE)</f>
        <v>0</v>
      </c>
      <c r="I106" s="565">
        <f>VLOOKUP($A106,'[3]Matriz de Aquisições'!$D:$G,4,FALSE)*VLOOKUP($A106,'[3]Matriz de Aquisições'!$D:$H,5,FALSE)</f>
        <v>6857.14</v>
      </c>
      <c r="J106" s="727">
        <f>VLOOKUP($A106,'[3]Matriz de Aquisições'!$D:$G,4,FALSE)*VLOOKUP($A106,'[3]Matriz de Aquisições'!$D:$I,6,FALSE)</f>
        <v>0</v>
      </c>
      <c r="K106" s="566">
        <f t="shared" si="67"/>
        <v>6857.14</v>
      </c>
      <c r="L106" s="567">
        <f>VLOOKUP($A106,'[3]PEP Av. Fin.'!$A:$AB,9,FALSE)</f>
        <v>685.71400000000006</v>
      </c>
      <c r="M106" s="728">
        <f>VLOOKUP($A106,'[3]PEP Av. Fin.'!$A:$AB,10,FALSE)</f>
        <v>0</v>
      </c>
      <c r="N106" s="728">
        <f t="shared" si="75"/>
        <v>685.71400000000006</v>
      </c>
      <c r="O106" s="24">
        <f>N106/'[3]PEP Av. Fin.'!$H$211</f>
        <v>1.6326523739552997E-5</v>
      </c>
      <c r="P106" s="31"/>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row>
    <row r="107" spans="1:490" s="6" customFormat="1" ht="41.45" customHeight="1" collapsed="1">
      <c r="A107" s="107" t="str">
        <f>'[3]PEP Av. Fin.'!A189</f>
        <v>3.4.2</v>
      </c>
      <c r="B107" s="717" t="str">
        <f>'[3]PEP Av. Fin.'!B189</f>
        <v>3.4.2 Customização contábil dos sistemas Tributário (SIT), Administração (SIGA) e Recursos Humanos (SIARHES)</v>
      </c>
      <c r="C107" s="116"/>
      <c r="D107" s="718"/>
      <c r="E107" s="117"/>
      <c r="F107" s="268">
        <f>MIN(F108:F109)</f>
        <v>43617</v>
      </c>
      <c r="G107" s="719">
        <f>MIN(G108:G109)</f>
        <v>43707</v>
      </c>
      <c r="H107" s="720">
        <f>MIN(H108:H109)</f>
        <v>0</v>
      </c>
      <c r="I107" s="562">
        <f t="shared" ref="I107:N107" si="76">SUM(I108:I109)</f>
        <v>298505.83440960397</v>
      </c>
      <c r="J107" s="721">
        <f t="shared" si="76"/>
        <v>258637.02559039602</v>
      </c>
      <c r="K107" s="563">
        <f t="shared" si="76"/>
        <v>557142.85999999987</v>
      </c>
      <c r="L107" s="577">
        <f t="shared" si="76"/>
        <v>36739.179660857386</v>
      </c>
      <c r="M107" s="740">
        <f t="shared" si="76"/>
        <v>31832.249339142611</v>
      </c>
      <c r="N107" s="740">
        <f t="shared" si="76"/>
        <v>68571.429000000004</v>
      </c>
      <c r="O107" s="289">
        <f>N107/'[3]PEP Av. Fin.'!$H$211</f>
        <v>1.6326530644314872E-3</v>
      </c>
      <c r="P107" s="31"/>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row>
    <row r="108" spans="1:490" s="6" customFormat="1" ht="41.45" customHeight="1">
      <c r="A108" s="109" t="str">
        <f>'[3]PEP Av. Fin.'!A191</f>
        <v>3.4.2.2</v>
      </c>
      <c r="B108" s="723" t="str">
        <f>'[3]PEP Av. Fin.'!B191</f>
        <v>Integração e desenvolvimento de relatórios de sistemas para aplicação das Normas</v>
      </c>
      <c r="C108" s="43" t="str">
        <f>VLOOKUP($A108,'[3]Matriz de Aquisições'!$D:$N,11,FALSE)</f>
        <v>14463-Firma Consultora</v>
      </c>
      <c r="D108" s="724" t="str">
        <f>VLOOKUP($A108,'[3]Matriz de Aquisições'!$D:$N,3,FALSE)</f>
        <v>Seleção Baseada na Qualidade e Custo (SBQC)</v>
      </c>
      <c r="E108" s="44" t="str">
        <f>VLOOKUP($A108,'[3]Matriz de Aquisições'!$D:$N,7,FALSE)</f>
        <v>Ex-Ante</v>
      </c>
      <c r="F108" s="270">
        <f>VLOOKUP($A108,'[3]Matriz de Aquisições'!$D:$N,8,FALSE)</f>
        <v>43617</v>
      </c>
      <c r="G108" s="725">
        <f>VLOOKUP($A108,'[3]Matriz de Aquisições'!$D:$N,9,FALSE)</f>
        <v>43707</v>
      </c>
      <c r="H108" s="726">
        <f>VLOOKUP($A108,'[3]Matriz de Aquisições'!$D:$N,10,FALSE)</f>
        <v>0</v>
      </c>
      <c r="I108" s="565">
        <f>VLOOKUP($A108,'[3]Matriz de Aquisições'!$D:$G,4,FALSE)*VLOOKUP($A108,'[3]Matriz de Aquisições'!$D:$H,5,FALSE)</f>
        <v>68885.962198969908</v>
      </c>
      <c r="J108" s="727">
        <f>VLOOKUP($A108,'[3]Matriz de Aquisições'!$D:$G,4,FALSE)*VLOOKUP($A108,'[3]Matriz de Aquisições'!$D:$I,6,FALSE)</f>
        <v>59685.467801030078</v>
      </c>
      <c r="K108" s="566">
        <f t="shared" si="67"/>
        <v>128571.43</v>
      </c>
      <c r="L108" s="567">
        <f>VLOOKUP($A108,'[3]PEP Av. Fin.'!$A:$AB,9,FALSE)</f>
        <v>13777.192439793982</v>
      </c>
      <c r="M108" s="728">
        <f>VLOOKUP($A108,'[3]PEP Av. Fin.'!$A:$AB,10,FALSE)</f>
        <v>11937.093560206016</v>
      </c>
      <c r="N108" s="728">
        <f t="shared" ref="N108:N109" si="77">L108+M108</f>
        <v>25714.286</v>
      </c>
      <c r="O108" s="24">
        <f>N108/'[3]PEP Av. Fin.'!$H$211</f>
        <v>6.1224490213799816E-4</v>
      </c>
      <c r="P108" s="31"/>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row>
    <row r="109" spans="1:490" s="6" customFormat="1" ht="41.45" customHeight="1">
      <c r="A109" s="109" t="str">
        <f>'[3]PEP Av. Fin.'!A192</f>
        <v>3.4.2.3</v>
      </c>
      <c r="B109" s="723" t="str">
        <f>'[3]PEP Av. Fin.'!B192</f>
        <v>Serviços de consultoria para desenvolvimento de sistemas e ou módulos que permitam a inserção de regras contábeis que atendam às normas internacionais</v>
      </c>
      <c r="C109" s="43" t="str">
        <f>VLOOKUP($A109,'[3]Matriz de Aquisições'!$D:$N,11,FALSE)</f>
        <v>14463-Firma Consultora</v>
      </c>
      <c r="D109" s="724" t="str">
        <f>VLOOKUP($A109,'[3]Matriz de Aquisições'!$D:$N,3,FALSE)</f>
        <v>Seleção Baseada na Qualidade e Custo (SBQC)</v>
      </c>
      <c r="E109" s="44" t="str">
        <f>VLOOKUP($A109,'[3]Matriz de Aquisições'!$D:$N,7,FALSE)</f>
        <v>Ex-Ante</v>
      </c>
      <c r="F109" s="270">
        <f>VLOOKUP($A109,'[3]Matriz de Aquisições'!$D:$N,8,FALSE)</f>
        <v>43617</v>
      </c>
      <c r="G109" s="725">
        <f>VLOOKUP($A109,'[3]Matriz de Aquisições'!$D:$N,9,FALSE)</f>
        <v>43707</v>
      </c>
      <c r="H109" s="726">
        <f>VLOOKUP($A109,'[3]Matriz de Aquisições'!$D:$N,10,FALSE)</f>
        <v>0</v>
      </c>
      <c r="I109" s="565">
        <f>VLOOKUP($A109,'[3]Matriz de Aquisições'!$D:$G,4,FALSE)*VLOOKUP($A109,'[3]Matriz de Aquisições'!$D:$H,5,FALSE)</f>
        <v>229619.87221063403</v>
      </c>
      <c r="J109" s="727">
        <f>VLOOKUP($A109,'[3]Matriz de Aquisições'!$D:$G,4,FALSE)*VLOOKUP($A109,'[3]Matriz de Aquisições'!$D:$I,6,FALSE)</f>
        <v>198951.55778936594</v>
      </c>
      <c r="K109" s="566">
        <f t="shared" si="67"/>
        <v>428571.42999999993</v>
      </c>
      <c r="L109" s="567">
        <f>VLOOKUP($A109,'[3]PEP Av. Fin.'!$A:$AB,9,FALSE)</f>
        <v>22961.987221063406</v>
      </c>
      <c r="M109" s="728">
        <f>VLOOKUP($A109,'[3]PEP Av. Fin.'!$A:$AB,10,FALSE)</f>
        <v>19895.155778936594</v>
      </c>
      <c r="N109" s="728">
        <f t="shared" si="77"/>
        <v>42857.142999999996</v>
      </c>
      <c r="O109" s="24">
        <f>N109/'[3]PEP Av. Fin.'!$H$211</f>
        <v>1.020408162293489E-3</v>
      </c>
      <c r="P109" s="31"/>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row>
    <row r="110" spans="1:490" s="6" customFormat="1" ht="41.45" customHeight="1">
      <c r="A110" s="106" t="str">
        <f>'[3]PEP Av. Fin.'!A193</f>
        <v>3.5</v>
      </c>
      <c r="B110" s="736" t="str">
        <f>'[3]PEP Av. Fin.'!B193</f>
        <v>3.5  Sistema informático de costos públicos</v>
      </c>
      <c r="C110" s="114"/>
      <c r="D110" s="712"/>
      <c r="E110" s="115"/>
      <c r="F110" s="266">
        <f>MIN(F111,F113)</f>
        <v>0</v>
      </c>
      <c r="G110" s="713">
        <f t="shared" ref="G110:H110" si="78">MIN(G111,G113)</f>
        <v>90</v>
      </c>
      <c r="H110" s="714">
        <f t="shared" si="78"/>
        <v>0</v>
      </c>
      <c r="I110" s="571">
        <f>SUM(I111,I113)</f>
        <v>478096.88442126807</v>
      </c>
      <c r="J110" s="737">
        <f t="shared" ref="J110:N110" si="79">SUM(J111,J113)</f>
        <v>397903.11557873187</v>
      </c>
      <c r="K110" s="575">
        <f t="shared" si="79"/>
        <v>875999.99999999988</v>
      </c>
      <c r="L110" s="576">
        <f t="shared" si="79"/>
        <v>91847.948884253623</v>
      </c>
      <c r="M110" s="739">
        <f t="shared" si="79"/>
        <v>79580.623115746377</v>
      </c>
      <c r="N110" s="739">
        <f t="shared" si="79"/>
        <v>171428.57199999999</v>
      </c>
      <c r="O110" s="288">
        <f>N110/'[3]PEP Av. Fin.'!$H$211</f>
        <v>4.0816326491739559E-3</v>
      </c>
      <c r="P110" s="31"/>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row>
    <row r="111" spans="1:490" s="6" customFormat="1" ht="41.45" customHeight="1" collapsed="1">
      <c r="A111" s="107" t="str">
        <f>'[3]PEP Av. Fin.'!A194</f>
        <v>3.5.1</v>
      </c>
      <c r="B111" s="717" t="str">
        <f>'[3]PEP Av. Fin.'!B194</f>
        <v>3.5.1 Mapeamento dos processos para o controle dos custos, unidades de gasto e definição de metodologia de avaliação dos custos das unidades.</v>
      </c>
      <c r="C111" s="116"/>
      <c r="D111" s="718"/>
      <c r="E111" s="117"/>
      <c r="F111" s="268">
        <f>F112</f>
        <v>0</v>
      </c>
      <c r="G111" s="719">
        <f t="shared" ref="G111:N111" si="80">G112</f>
        <v>90</v>
      </c>
      <c r="H111" s="720">
        <f t="shared" si="80"/>
        <v>0</v>
      </c>
      <c r="I111" s="562">
        <f t="shared" si="80"/>
        <v>18857.14</v>
      </c>
      <c r="J111" s="721">
        <f t="shared" si="80"/>
        <v>0</v>
      </c>
      <c r="K111" s="563">
        <f t="shared" si="80"/>
        <v>18857.14</v>
      </c>
      <c r="L111" s="577">
        <f t="shared" si="80"/>
        <v>0</v>
      </c>
      <c r="M111" s="740">
        <f t="shared" si="80"/>
        <v>0</v>
      </c>
      <c r="N111" s="740">
        <f t="shared" si="80"/>
        <v>0</v>
      </c>
      <c r="O111" s="289">
        <f>N111/'[3]PEP Av. Fin.'!$H$211</f>
        <v>0</v>
      </c>
      <c r="P111" s="31"/>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row>
    <row r="112" spans="1:490" s="6" customFormat="1" ht="41.45" customHeight="1">
      <c r="A112" s="109" t="str">
        <f>'[3]PEP Av. Fin.'!A196</f>
        <v>3.5.1.2</v>
      </c>
      <c r="B112" s="723" t="str">
        <f>'[3]PEP Av. Fin.'!B196</f>
        <v>Viagens técnicas para conhecimento</v>
      </c>
      <c r="C112" s="43" t="str">
        <f>VLOOKUP($A112,'[3]Matriz de Aquisições'!$D:$N,11,FALSE)</f>
        <v>Capacitação</v>
      </c>
      <c r="D112" s="724" t="str">
        <f>VLOOKUP($A112,'[3]Matriz de Aquisições'!$D:$N,3,FALSE)</f>
        <v>Contratação Direta (CD)</v>
      </c>
      <c r="E112" s="44" t="str">
        <f>VLOOKUP($A112,'[3]Matriz de Aquisições'!$D:$N,7,FALSE)</f>
        <v>Ex-Post</v>
      </c>
      <c r="F112" s="270">
        <f>VLOOKUP($A112,'[3]Matriz de Aquisições'!$D:$N,8,FALSE)</f>
        <v>0</v>
      </c>
      <c r="G112" s="725">
        <f>VLOOKUP($A112,'[3]Matriz de Aquisições'!$D:$N,9,FALSE)</f>
        <v>90</v>
      </c>
      <c r="H112" s="726">
        <f>VLOOKUP($A112,'[3]Matriz de Aquisições'!$D:$N,10,FALSE)</f>
        <v>0</v>
      </c>
      <c r="I112" s="565">
        <f>VLOOKUP($A112,'[3]Matriz de Aquisições'!$D:$G,4,FALSE)*VLOOKUP($A112,'[3]Matriz de Aquisições'!$D:$H,5,FALSE)</f>
        <v>18857.14</v>
      </c>
      <c r="J112" s="727">
        <f>VLOOKUP($A112,'[3]Matriz de Aquisições'!$D:$G,4,FALSE)*VLOOKUP($A112,'[3]Matriz de Aquisições'!$D:$I,6,FALSE)</f>
        <v>0</v>
      </c>
      <c r="K112" s="566">
        <f t="shared" si="67"/>
        <v>18857.14</v>
      </c>
      <c r="L112" s="567">
        <f>VLOOKUP($A112,'[3]PEP Av. Fin.'!$A:$AB,9,FALSE)</f>
        <v>0</v>
      </c>
      <c r="M112" s="728">
        <f>VLOOKUP($A112,'[3]PEP Av. Fin.'!$A:$AB,10,FALSE)</f>
        <v>0</v>
      </c>
      <c r="N112" s="728">
        <f>L112+M112</f>
        <v>0</v>
      </c>
      <c r="O112" s="24">
        <f>N112/'[3]PEP Av. Fin.'!$H$211</f>
        <v>0</v>
      </c>
      <c r="P112" s="31"/>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row>
    <row r="113" spans="1:490" s="6" customFormat="1" ht="41.45" customHeight="1" collapsed="1">
      <c r="A113" s="107" t="str">
        <f>'[3]PEP Av. Fin.'!A199</f>
        <v>3.5.2</v>
      </c>
      <c r="B113" s="717" t="str">
        <f>'[3]PEP Av. Fin.'!B199</f>
        <v xml:space="preserve">3.5.2 Desenvolvimento de Sistema integrado de coleta de informação e apropriação nas unidades a partir de interfaces com os diversos sistemas de gestão pública do Estado. </v>
      </c>
      <c r="C113" s="116" t="e">
        <f>VLOOKUP($A113,'[3]Matriz de Aquisições'!$D:$N,11,FALSE)</f>
        <v>#N/A</v>
      </c>
      <c r="D113" s="718" t="e">
        <f>VLOOKUP($A113,'[3]Matriz de Aquisições'!$D:$N,3,FALSE)</f>
        <v>#N/A</v>
      </c>
      <c r="E113" s="117" t="e">
        <f>VLOOKUP($A113,'[3]Matriz de Aquisições'!$D:$N,7,FALSE)</f>
        <v>#N/A</v>
      </c>
      <c r="F113" s="268">
        <f>F114</f>
        <v>43617</v>
      </c>
      <c r="G113" s="719">
        <f t="shared" ref="G113:N113" si="81">G114</f>
        <v>43707</v>
      </c>
      <c r="H113" s="720">
        <f t="shared" si="81"/>
        <v>0</v>
      </c>
      <c r="I113" s="562">
        <f t="shared" si="81"/>
        <v>459239.74442126806</v>
      </c>
      <c r="J113" s="721">
        <f t="shared" si="81"/>
        <v>397903.11557873187</v>
      </c>
      <c r="K113" s="563">
        <f t="shared" si="81"/>
        <v>857142.85999999987</v>
      </c>
      <c r="L113" s="577">
        <f t="shared" si="81"/>
        <v>91847.948884253623</v>
      </c>
      <c r="M113" s="740">
        <f t="shared" si="81"/>
        <v>79580.623115746377</v>
      </c>
      <c r="N113" s="740">
        <f t="shared" si="81"/>
        <v>171428.57199999999</v>
      </c>
      <c r="O113" s="289">
        <f>N113/'[3]PEP Av. Fin.'!$H$211</f>
        <v>4.0816326491739559E-3</v>
      </c>
      <c r="P113" s="31"/>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row>
    <row r="114" spans="1:490" s="6" customFormat="1" ht="41.45" customHeight="1">
      <c r="A114" s="109" t="str">
        <f>'[3]PEP Av. Fin.'!A200</f>
        <v>3.5.2.1</v>
      </c>
      <c r="B114" s="723" t="str">
        <f>'[3]PEP Av. Fin.'!B200</f>
        <v>Desenvolvimento de um sistema de custos, com a integração de dados oriundos de diversos sistemas, garantindo-se rastreabilidade, comparabilidade e confiabilidade (BI)</v>
      </c>
      <c r="C114" s="43" t="str">
        <f>VLOOKUP($A114,'[3]Matriz de Aquisições'!$D:$N,11,FALSE)</f>
        <v>14463-Firma Consultora</v>
      </c>
      <c r="D114" s="724" t="str">
        <f>VLOOKUP($A114,'[3]Matriz de Aquisições'!$D:$N,3,FALSE)</f>
        <v>Seleção Baseada na Qualidade e Custo (SBQC)</v>
      </c>
      <c r="E114" s="44" t="str">
        <f>VLOOKUP($A114,'[3]Matriz de Aquisições'!$D:$N,7,FALSE)</f>
        <v>Ex-Ante</v>
      </c>
      <c r="F114" s="270">
        <f>VLOOKUP($A114,'[3]Matriz de Aquisições'!$D:$N,8,FALSE)</f>
        <v>43617</v>
      </c>
      <c r="G114" s="725">
        <f>VLOOKUP($A114,'[3]Matriz de Aquisições'!$D:$N,9,FALSE)</f>
        <v>43707</v>
      </c>
      <c r="H114" s="726">
        <f>VLOOKUP($A114,'[3]Matriz de Aquisições'!$D:$N,10,FALSE)</f>
        <v>0</v>
      </c>
      <c r="I114" s="565">
        <f>VLOOKUP($A114,'[3]Matriz de Aquisições'!$D:$G,4,FALSE)*VLOOKUP($A114,'[3]Matriz de Aquisições'!$D:$H,5,FALSE)</f>
        <v>459239.74442126806</v>
      </c>
      <c r="J114" s="727">
        <f>VLOOKUP($A114,'[3]Matriz de Aquisições'!$D:$G,4,FALSE)*VLOOKUP($A114,'[3]Matriz de Aquisições'!$D:$I,6,FALSE)</f>
        <v>397903.11557873187</v>
      </c>
      <c r="K114" s="566">
        <f t="shared" si="67"/>
        <v>857142.85999999987</v>
      </c>
      <c r="L114" s="567">
        <f>VLOOKUP($A114,'[3]PEP Av. Fin.'!$A:$AB,9,FALSE)</f>
        <v>91847.948884253623</v>
      </c>
      <c r="M114" s="728">
        <f>VLOOKUP($A114,'[3]PEP Av. Fin.'!$A:$AB,10,FALSE)</f>
        <v>79580.623115746377</v>
      </c>
      <c r="N114" s="728">
        <f>L114+M114</f>
        <v>171428.57199999999</v>
      </c>
      <c r="O114" s="24">
        <f>N114/'[3]PEP Av. Fin.'!$H$211</f>
        <v>4.0816326491739559E-3</v>
      </c>
      <c r="P114" s="31"/>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row>
    <row r="115" spans="1:490" s="33" customFormat="1" ht="41.45" customHeight="1">
      <c r="A115" s="111">
        <f>'[3]PEP Av. Fin.'!A201</f>
        <v>4</v>
      </c>
      <c r="B115" s="748" t="str">
        <f>'[3]PEP Av. Fin.'!B201</f>
        <v>Componente 4 - GESTÃO DO PROJETO</v>
      </c>
      <c r="C115" s="99"/>
      <c r="D115" s="749"/>
      <c r="E115" s="100"/>
      <c r="F115" s="276">
        <f>MIN(F116,F124)</f>
        <v>0</v>
      </c>
      <c r="G115" s="750">
        <f>MIN(G116,G124)</f>
        <v>90</v>
      </c>
      <c r="H115" s="751">
        <f>MIN(H116,H124)</f>
        <v>0</v>
      </c>
      <c r="I115" s="586">
        <f t="shared" ref="I115:N115" si="82">SUM(I116,I124)</f>
        <v>990479.86</v>
      </c>
      <c r="J115" s="752">
        <f t="shared" si="82"/>
        <v>0</v>
      </c>
      <c r="K115" s="587">
        <f t="shared" si="82"/>
        <v>990479.86</v>
      </c>
      <c r="L115" s="588">
        <f t="shared" si="82"/>
        <v>25714.286</v>
      </c>
      <c r="M115" s="753">
        <f t="shared" si="82"/>
        <v>0</v>
      </c>
      <c r="N115" s="754">
        <f t="shared" si="82"/>
        <v>25714.286</v>
      </c>
      <c r="O115" s="96">
        <f>N115/'[3]PEP Av. Fin.'!$H$211</f>
        <v>6.1224490213799816E-4</v>
      </c>
      <c r="P115" s="31"/>
      <c r="Q115" s="5"/>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c r="JD115" s="32"/>
      <c r="JE115" s="32"/>
      <c r="JF115" s="32"/>
      <c r="JG115" s="32"/>
      <c r="JH115" s="32"/>
      <c r="JI115" s="32"/>
      <c r="JJ115" s="32"/>
      <c r="JK115" s="32"/>
      <c r="JL115" s="32"/>
      <c r="JM115" s="32"/>
      <c r="JN115" s="32"/>
      <c r="JO115" s="32"/>
      <c r="JP115" s="32"/>
      <c r="JQ115" s="32"/>
      <c r="JR115" s="32"/>
      <c r="JS115" s="32"/>
      <c r="JT115" s="32"/>
      <c r="JU115" s="32"/>
      <c r="JV115" s="32"/>
      <c r="JW115" s="32"/>
      <c r="JX115" s="32"/>
      <c r="JY115" s="32"/>
      <c r="JZ115" s="32"/>
      <c r="KA115" s="32"/>
      <c r="KB115" s="32"/>
      <c r="KC115" s="32"/>
      <c r="KD115" s="32"/>
      <c r="KE115" s="32"/>
      <c r="KF115" s="32"/>
      <c r="KG115" s="32"/>
      <c r="KH115" s="32"/>
      <c r="KI115" s="32"/>
      <c r="KJ115" s="32"/>
      <c r="KK115" s="32"/>
      <c r="KL115" s="32"/>
      <c r="KM115" s="32"/>
      <c r="KN115" s="32"/>
      <c r="KO115" s="32"/>
      <c r="KP115" s="32"/>
      <c r="KQ115" s="32"/>
      <c r="KR115" s="32"/>
      <c r="KS115" s="32"/>
      <c r="KT115" s="32"/>
      <c r="KU115" s="32"/>
      <c r="KV115" s="32"/>
      <c r="KW115" s="32"/>
      <c r="KX115" s="32"/>
      <c r="KY115" s="32"/>
      <c r="KZ115" s="32"/>
      <c r="LA115" s="32"/>
      <c r="LB115" s="32"/>
      <c r="LC115" s="32"/>
      <c r="LD115" s="32"/>
      <c r="LE115" s="32"/>
      <c r="LF115" s="32"/>
      <c r="LG115" s="32"/>
      <c r="LH115" s="32"/>
      <c r="LI115" s="32"/>
      <c r="LJ115" s="32"/>
      <c r="LK115" s="32"/>
      <c r="LL115" s="32"/>
      <c r="LM115" s="32"/>
      <c r="LN115" s="32"/>
      <c r="LO115" s="32"/>
      <c r="LP115" s="32"/>
      <c r="LQ115" s="32"/>
      <c r="LR115" s="32"/>
      <c r="LS115" s="32"/>
      <c r="LT115" s="32"/>
      <c r="LU115" s="32"/>
      <c r="LV115" s="32"/>
      <c r="LW115" s="32"/>
      <c r="LX115" s="32"/>
      <c r="LY115" s="32"/>
      <c r="LZ115" s="32"/>
      <c r="MA115" s="32"/>
      <c r="MB115" s="32"/>
      <c r="MC115" s="32"/>
      <c r="MD115" s="32"/>
      <c r="ME115" s="32"/>
      <c r="MF115" s="32"/>
      <c r="MG115" s="32"/>
      <c r="MH115" s="32"/>
      <c r="MI115" s="32"/>
      <c r="MJ115" s="32"/>
      <c r="MK115" s="32"/>
      <c r="ML115" s="32"/>
      <c r="MM115" s="32"/>
      <c r="MN115" s="32"/>
      <c r="MO115" s="32"/>
      <c r="MP115" s="32"/>
      <c r="MQ115" s="32"/>
      <c r="MR115" s="32"/>
      <c r="MS115" s="32"/>
      <c r="MT115" s="32"/>
      <c r="MU115" s="32"/>
      <c r="MV115" s="32"/>
      <c r="MW115" s="32"/>
      <c r="MX115" s="32"/>
      <c r="MY115" s="32"/>
      <c r="MZ115" s="32"/>
      <c r="NA115" s="32"/>
      <c r="NB115" s="32"/>
      <c r="NC115" s="32"/>
      <c r="ND115" s="32"/>
      <c r="NE115" s="32"/>
      <c r="NF115" s="32"/>
      <c r="NG115" s="32"/>
      <c r="NH115" s="32"/>
      <c r="NI115" s="32"/>
      <c r="NJ115" s="32"/>
      <c r="NK115" s="32"/>
      <c r="NL115" s="32"/>
      <c r="NM115" s="32"/>
      <c r="NN115" s="32"/>
      <c r="NO115" s="32"/>
      <c r="NP115" s="32"/>
      <c r="NQ115" s="32"/>
      <c r="NR115" s="32"/>
      <c r="NS115" s="32"/>
      <c r="NT115" s="32"/>
      <c r="NU115" s="32"/>
      <c r="NV115" s="32"/>
      <c r="NW115" s="32"/>
      <c r="NX115" s="32"/>
      <c r="NY115" s="32"/>
      <c r="NZ115" s="32"/>
      <c r="OA115" s="32"/>
      <c r="OB115" s="32"/>
      <c r="OC115" s="32"/>
      <c r="OD115" s="32"/>
      <c r="OE115" s="32"/>
      <c r="OF115" s="32"/>
      <c r="OG115" s="32"/>
      <c r="OH115" s="32"/>
      <c r="OI115" s="32"/>
      <c r="OJ115" s="32"/>
      <c r="OK115" s="32"/>
      <c r="OL115" s="32"/>
      <c r="OM115" s="32"/>
      <c r="ON115" s="32"/>
      <c r="OO115" s="32"/>
      <c r="OP115" s="32"/>
      <c r="OQ115" s="32"/>
      <c r="OR115" s="32"/>
      <c r="OS115" s="32"/>
      <c r="OT115" s="32"/>
      <c r="OU115" s="32"/>
      <c r="OV115" s="32"/>
      <c r="OW115" s="32"/>
      <c r="OX115" s="32"/>
      <c r="OY115" s="32"/>
      <c r="OZ115" s="32"/>
      <c r="PA115" s="32"/>
      <c r="PB115" s="32"/>
      <c r="PC115" s="32"/>
      <c r="PD115" s="32"/>
      <c r="PE115" s="32"/>
      <c r="PF115" s="32"/>
      <c r="PG115" s="32"/>
      <c r="PH115" s="32"/>
      <c r="PI115" s="32"/>
      <c r="PJ115" s="32"/>
      <c r="PK115" s="32"/>
      <c r="PL115" s="32"/>
      <c r="PM115" s="32"/>
      <c r="PN115" s="32"/>
      <c r="PO115" s="32"/>
      <c r="PP115" s="32"/>
      <c r="PQ115" s="32"/>
      <c r="PR115" s="32"/>
      <c r="PS115" s="32"/>
      <c r="PT115" s="32"/>
      <c r="PU115" s="32"/>
      <c r="PV115" s="32"/>
      <c r="PW115" s="32"/>
      <c r="PX115" s="32"/>
      <c r="PY115" s="32"/>
      <c r="PZ115" s="32"/>
      <c r="QA115" s="32"/>
      <c r="QB115" s="32"/>
      <c r="QC115" s="32"/>
      <c r="QD115" s="32"/>
      <c r="QE115" s="32"/>
      <c r="QF115" s="32"/>
      <c r="QG115" s="32"/>
      <c r="QH115" s="32"/>
      <c r="QI115" s="32"/>
      <c r="QJ115" s="32"/>
      <c r="QK115" s="32"/>
      <c r="QL115" s="32"/>
      <c r="QM115" s="32"/>
      <c r="QN115" s="32"/>
      <c r="QO115" s="32"/>
      <c r="QP115" s="32"/>
      <c r="QQ115" s="32"/>
      <c r="QR115" s="32"/>
      <c r="QS115" s="32"/>
      <c r="QT115" s="32"/>
      <c r="QU115" s="32"/>
      <c r="QV115" s="32"/>
      <c r="QW115" s="32"/>
      <c r="QX115" s="32"/>
      <c r="QY115" s="32"/>
      <c r="QZ115" s="32"/>
      <c r="RA115" s="32"/>
      <c r="RB115" s="32"/>
      <c r="RC115" s="32"/>
      <c r="RD115" s="32"/>
      <c r="RE115" s="32"/>
      <c r="RF115" s="32"/>
      <c r="RG115" s="32"/>
      <c r="RH115" s="32"/>
      <c r="RI115" s="32"/>
      <c r="RJ115" s="32"/>
      <c r="RK115" s="32"/>
      <c r="RL115" s="32"/>
      <c r="RM115" s="32"/>
      <c r="RN115" s="32"/>
      <c r="RO115" s="32"/>
      <c r="RP115" s="32"/>
      <c r="RQ115" s="32"/>
      <c r="RR115" s="32"/>
      <c r="RS115" s="32"/>
      <c r="RT115" s="32"/>
      <c r="RU115" s="32"/>
      <c r="RV115" s="32"/>
    </row>
    <row r="116" spans="1:490" s="6" customFormat="1" ht="41.45" customHeight="1">
      <c r="A116" s="106" t="str">
        <f>'[3]PEP Av. Fin.'!A202</f>
        <v>4.1</v>
      </c>
      <c r="B116" s="736" t="str">
        <f>'[3]PEP Av. Fin.'!B202</f>
        <v>4.1 Administração, Monitoramento e Avaliação do Projeto</v>
      </c>
      <c r="C116" s="114"/>
      <c r="D116" s="712"/>
      <c r="E116" s="115"/>
      <c r="F116" s="266">
        <f>MIN(F117,F122)</f>
        <v>0</v>
      </c>
      <c r="G116" s="713">
        <f t="shared" ref="G116:H116" si="83">MIN(G117,G122)</f>
        <v>90</v>
      </c>
      <c r="H116" s="714">
        <f t="shared" si="83"/>
        <v>0</v>
      </c>
      <c r="I116" s="571">
        <f>SUM(I117,I122)</f>
        <v>257142.86</v>
      </c>
      <c r="J116" s="737">
        <f t="shared" ref="J116:N116" si="84">SUM(J117,J122)</f>
        <v>0</v>
      </c>
      <c r="K116" s="575">
        <f t="shared" si="84"/>
        <v>257142.86</v>
      </c>
      <c r="L116" s="576">
        <f t="shared" si="84"/>
        <v>25714.286</v>
      </c>
      <c r="M116" s="739">
        <f t="shared" si="84"/>
        <v>0</v>
      </c>
      <c r="N116" s="739">
        <f t="shared" si="84"/>
        <v>25714.286</v>
      </c>
      <c r="O116" s="288">
        <f>N116/'[3]PEP Av. Fin.'!$H$211</f>
        <v>6.1224490213799816E-4</v>
      </c>
      <c r="P116" s="31"/>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row>
    <row r="117" spans="1:490" s="6" customFormat="1" ht="41.45" customHeight="1" collapsed="1">
      <c r="A117" s="107" t="str">
        <f>'[3]PEP Av. Fin.'!A203</f>
        <v>4.1.1</v>
      </c>
      <c r="B117" s="717" t="str">
        <f>'[3]PEP Av. Fin.'!B203</f>
        <v>4.1.1 Apoio à execução do Projeto</v>
      </c>
      <c r="C117" s="116"/>
      <c r="D117" s="718"/>
      <c r="E117" s="117"/>
      <c r="F117" s="268">
        <f>MIN(F118:F121)</f>
        <v>0</v>
      </c>
      <c r="G117" s="719">
        <f t="shared" ref="G117:H117" si="85">MIN(G118:G121)</f>
        <v>90</v>
      </c>
      <c r="H117" s="720">
        <f t="shared" si="85"/>
        <v>0</v>
      </c>
      <c r="I117" s="562">
        <f>SUM(I118:I121)</f>
        <v>128571.43</v>
      </c>
      <c r="J117" s="721">
        <f t="shared" ref="J117:N117" si="86">SUM(J118:J121)</f>
        <v>0</v>
      </c>
      <c r="K117" s="563">
        <f t="shared" si="86"/>
        <v>128571.43</v>
      </c>
      <c r="L117" s="577">
        <f t="shared" si="86"/>
        <v>25714.286</v>
      </c>
      <c r="M117" s="740">
        <f t="shared" si="86"/>
        <v>0</v>
      </c>
      <c r="N117" s="740">
        <f t="shared" si="86"/>
        <v>25714.286</v>
      </c>
      <c r="O117" s="289">
        <f>N117/'[3]PEP Av. Fin.'!$H$211</f>
        <v>6.1224490213799816E-4</v>
      </c>
      <c r="P117" s="31"/>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row>
    <row r="118" spans="1:490" s="6" customFormat="1" ht="41.45" customHeight="1">
      <c r="A118" s="109" t="str">
        <f>'[3]PEP Av. Fin.'!A204</f>
        <v>4.1.1.1</v>
      </c>
      <c r="B118" s="723" t="str">
        <f>'[3]PEP Av. Fin.'!B204</f>
        <v>(A1B) Elaboração e revisão de editais e termos de referência para as contratações e aquisições</v>
      </c>
      <c r="C118" s="43" t="str">
        <f>VLOOKUP($A118,'[3]Matriz de Aquisições'!$D:$N,11,FALSE)</f>
        <v>14464-Consultor Individual</v>
      </c>
      <c r="D118" s="724" t="str">
        <f>VLOOKUP($A118,'[3]Matriz de Aquisições'!$D:$N,3,FALSE)</f>
        <v xml:space="preserve">Comparação de Qualificações (3 CV) </v>
      </c>
      <c r="E118" s="44" t="str">
        <f>VLOOKUP($A118,'[3]Matriz de Aquisições'!$D:$N,7,FALSE)</f>
        <v>Ex-Post</v>
      </c>
      <c r="F118" s="270">
        <f>VLOOKUP($A118,'[3]Matriz de Aquisições'!$D:$N,8,FALSE)</f>
        <v>43497</v>
      </c>
      <c r="G118" s="725">
        <f>VLOOKUP($A118,'[3]Matriz de Aquisições'!$D:$N,9,FALSE)</f>
        <v>43587</v>
      </c>
      <c r="H118" s="726">
        <f>VLOOKUP($A118,'[3]Matriz de Aquisições'!$D:$N,10,FALSE)</f>
        <v>0</v>
      </c>
      <c r="I118" s="565">
        <f>VLOOKUP($A118,'[3]Matriz de Aquisições'!$D:$G,4,FALSE)*VLOOKUP($A118,'[3]Matriz de Aquisições'!$D:$H,5,FALSE)</f>
        <v>71428.570000000007</v>
      </c>
      <c r="J118" s="727">
        <f>VLOOKUP($A118,'[3]Matriz de Aquisições'!$D:$G,4,FALSE)*VLOOKUP($A118,'[3]Matriz de Aquisições'!$D:$I,6,FALSE)</f>
        <v>0</v>
      </c>
      <c r="K118" s="566">
        <f t="shared" si="67"/>
        <v>71428.570000000007</v>
      </c>
      <c r="L118" s="567">
        <f>VLOOKUP($A118,'[3]PEP Av. Fin.'!$A:$AB,9,FALSE)</f>
        <v>14285.714000000002</v>
      </c>
      <c r="M118" s="728">
        <f>VLOOKUP($A118,'[3]PEP Av. Fin.'!$A:$AB,10,FALSE)</f>
        <v>0</v>
      </c>
      <c r="N118" s="728">
        <f t="shared" ref="N118:N121" si="87">L118+M118</f>
        <v>14285.714000000002</v>
      </c>
      <c r="O118" s="24">
        <f>N118/'[3]PEP Av. Fin.'!$H$211</f>
        <v>3.4013604616132183E-4</v>
      </c>
      <c r="P118" s="31"/>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row>
    <row r="119" spans="1:490" s="6" customFormat="1" ht="41.45" customHeight="1">
      <c r="A119" s="109" t="str">
        <f>'[3]PEP Av. Fin.'!A205</f>
        <v>4.1.1.2</v>
      </c>
      <c r="B119" s="723" t="str">
        <f>'[3]PEP Av. Fin.'!B205</f>
        <v>(A1C) Visitas técnicas para benchmarking</v>
      </c>
      <c r="C119" s="43" t="str">
        <f>VLOOKUP($A119,'[3]Matriz de Aquisições'!$D:$N,11,FALSE)</f>
        <v>Capacitação</v>
      </c>
      <c r="D119" s="724" t="str">
        <f>VLOOKUP($A119,'[3]Matriz de Aquisições'!$D:$N,3,FALSE)</f>
        <v>Contratação Direta (CD)</v>
      </c>
      <c r="E119" s="44" t="str">
        <f>VLOOKUP($A119,'[3]Matriz de Aquisições'!$D:$N,7,FALSE)</f>
        <v>Ex-Post</v>
      </c>
      <c r="F119" s="270">
        <f>VLOOKUP($A119,'[3]Matriz de Aquisições'!$D:$N,8,FALSE)</f>
        <v>0</v>
      </c>
      <c r="G119" s="725">
        <f>VLOOKUP($A119,'[3]Matriz de Aquisições'!$D:$N,9,FALSE)</f>
        <v>90</v>
      </c>
      <c r="H119" s="726">
        <f>VLOOKUP($A119,'[3]Matriz de Aquisições'!$D:$N,10,FALSE)</f>
        <v>0</v>
      </c>
      <c r="I119" s="565">
        <f>VLOOKUP($A119,'[3]Matriz de Aquisições'!$D:$G,4,FALSE)*VLOOKUP($A119,'[3]Matriz de Aquisições'!$D:$H,5,FALSE)</f>
        <v>5714.29</v>
      </c>
      <c r="J119" s="727">
        <f>VLOOKUP($A119,'[3]Matriz de Aquisições'!$D:$G,4,FALSE)*VLOOKUP($A119,'[3]Matriz de Aquisições'!$D:$I,6,FALSE)</f>
        <v>0</v>
      </c>
      <c r="K119" s="566">
        <f t="shared" si="67"/>
        <v>5714.29</v>
      </c>
      <c r="L119" s="567">
        <f>VLOOKUP($A119,'[3]PEP Av. Fin.'!$A:$AB,9,FALSE)</f>
        <v>1142.8579999999999</v>
      </c>
      <c r="M119" s="728">
        <f>VLOOKUP($A119,'[3]PEP Av. Fin.'!$A:$AB,10,FALSE)</f>
        <v>0</v>
      </c>
      <c r="N119" s="728">
        <f t="shared" si="87"/>
        <v>1142.8579999999999</v>
      </c>
      <c r="O119" s="24">
        <f>N119/'[3]PEP Av. Fin.'!$H$211</f>
        <v>2.7210904645286604E-5</v>
      </c>
      <c r="P119" s="31"/>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row>
    <row r="120" spans="1:490" s="6" customFormat="1" ht="41.45" customHeight="1">
      <c r="A120" s="109" t="str">
        <f>'[3]PEP Av. Fin.'!A206</f>
        <v>4.1.1.3</v>
      </c>
      <c r="B120" s="723" t="str">
        <f>'[3]PEP Av. Fin.'!B206</f>
        <v>(A1A) Participação das reuniões da COGEF e workshops convocados pelo BID</v>
      </c>
      <c r="C120" s="43" t="str">
        <f>VLOOKUP($A120,'[3]Matriz de Aquisições'!$D:$N,11,FALSE)</f>
        <v>Capacitação</v>
      </c>
      <c r="D120" s="724" t="str">
        <f>VLOOKUP($A120,'[3]Matriz de Aquisições'!$D:$N,3,FALSE)</f>
        <v>Contratação Direta (CD)</v>
      </c>
      <c r="E120" s="44" t="str">
        <f>VLOOKUP($A120,'[3]Matriz de Aquisições'!$D:$N,7,FALSE)</f>
        <v>Ex-Post</v>
      </c>
      <c r="F120" s="270">
        <f>VLOOKUP($A120,'[3]Matriz de Aquisições'!$D:$N,8,FALSE)</f>
        <v>0</v>
      </c>
      <c r="G120" s="725">
        <f>VLOOKUP($A120,'[3]Matriz de Aquisições'!$D:$N,9,FALSE)</f>
        <v>90</v>
      </c>
      <c r="H120" s="726">
        <f>VLOOKUP($A120,'[3]Matriz de Aquisições'!$D:$N,10,FALSE)</f>
        <v>0</v>
      </c>
      <c r="I120" s="565">
        <f>VLOOKUP($A120,'[3]Matriz de Aquisições'!$D:$G,4,FALSE)*VLOOKUP($A120,'[3]Matriz de Aquisições'!$D:$H,5,FALSE)</f>
        <v>22857.14</v>
      </c>
      <c r="J120" s="727">
        <f>VLOOKUP($A120,'[3]Matriz de Aquisições'!$D:$G,4,FALSE)*VLOOKUP($A120,'[3]Matriz de Aquisições'!$D:$I,6,FALSE)</f>
        <v>0</v>
      </c>
      <c r="K120" s="566">
        <f t="shared" si="67"/>
        <v>22857.14</v>
      </c>
      <c r="L120" s="567">
        <f>VLOOKUP($A120,'[3]PEP Av. Fin.'!$A:$AB,9,FALSE)</f>
        <v>4571.4279999999999</v>
      </c>
      <c r="M120" s="728">
        <f>VLOOKUP($A120,'[3]PEP Av. Fin.'!$A:$AB,10,FALSE)</f>
        <v>0</v>
      </c>
      <c r="N120" s="728">
        <f t="shared" si="87"/>
        <v>4571.4279999999999</v>
      </c>
      <c r="O120" s="24">
        <f>N120/'[3]PEP Av. Fin.'!$H$211</f>
        <v>1.0884352334305158E-4</v>
      </c>
      <c r="P120" s="31"/>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row>
    <row r="121" spans="1:490" s="6" customFormat="1" ht="41.45" customHeight="1">
      <c r="A121" s="109" t="str">
        <f>'[3]PEP Av. Fin.'!A207</f>
        <v>4.1.1.4</v>
      </c>
      <c r="B121" s="723" t="str">
        <f>'[3]PEP Av. Fin.'!B207</f>
        <v xml:space="preserve">Seminários, Fóruns e eventos envolvendo disseminação de conhecimento na aréa de gestão fazendária  </v>
      </c>
      <c r="C121" s="43" t="str">
        <f>VLOOKUP($A121,'[3]Matriz de Aquisições'!$D:$N,11,FALSE)</f>
        <v>Capacitação</v>
      </c>
      <c r="D121" s="724" t="str">
        <f>VLOOKUP($A121,'[3]Matriz de Aquisições'!$D:$N,3,FALSE)</f>
        <v>Contratação Direta (CD)</v>
      </c>
      <c r="E121" s="44" t="str">
        <f>VLOOKUP($A121,'[3]Matriz de Aquisições'!$D:$N,7,FALSE)</f>
        <v>Ex-Post</v>
      </c>
      <c r="F121" s="270">
        <f>VLOOKUP($A121,'[3]Matriz de Aquisições'!$D:$N,8,FALSE)</f>
        <v>0</v>
      </c>
      <c r="G121" s="725">
        <f>VLOOKUP($A121,'[3]Matriz de Aquisições'!$D:$N,9,FALSE)</f>
        <v>90</v>
      </c>
      <c r="H121" s="726">
        <f>VLOOKUP($A121,'[3]Matriz de Aquisições'!$D:$N,10,FALSE)</f>
        <v>0</v>
      </c>
      <c r="I121" s="565">
        <f>VLOOKUP($A121,'[3]Matriz de Aquisições'!$D:$G,4,FALSE)*VLOOKUP($A121,'[3]Matriz de Aquisições'!$D:$H,5,FALSE)</f>
        <v>28571.43</v>
      </c>
      <c r="J121" s="727">
        <f>VLOOKUP($A121,'[3]Matriz de Aquisições'!$D:$G,4,FALSE)*VLOOKUP($A121,'[3]Matriz de Aquisições'!$D:$I,6,FALSE)</f>
        <v>0</v>
      </c>
      <c r="K121" s="566">
        <f t="shared" si="67"/>
        <v>28571.43</v>
      </c>
      <c r="L121" s="567">
        <f>VLOOKUP($A121,'[3]PEP Av. Fin.'!$A:$AB,9,FALSE)</f>
        <v>5714.2860000000001</v>
      </c>
      <c r="M121" s="728">
        <f>VLOOKUP($A121,'[3]PEP Av. Fin.'!$A:$AB,10,FALSE)</f>
        <v>0</v>
      </c>
      <c r="N121" s="728">
        <f t="shared" si="87"/>
        <v>5714.2860000000001</v>
      </c>
      <c r="O121" s="24">
        <f>N121/'[3]PEP Av. Fin.'!$H$211</f>
        <v>1.3605442798833819E-4</v>
      </c>
      <c r="P121" s="31"/>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row>
    <row r="122" spans="1:490" s="6" customFormat="1" ht="41.45" customHeight="1" collapsed="1">
      <c r="A122" s="107" t="str">
        <f>'[3]PEP Av. Fin.'!A208</f>
        <v>4.1.2</v>
      </c>
      <c r="B122" s="717" t="str">
        <f>'[3]PEP Av. Fin.'!B208</f>
        <v>4.1.2 Monitoreo y Evaluación</v>
      </c>
      <c r="C122" s="116"/>
      <c r="D122" s="718"/>
      <c r="E122" s="117"/>
      <c r="F122" s="268">
        <f>F123</f>
        <v>0</v>
      </c>
      <c r="G122" s="719">
        <f t="shared" ref="G122:N122" si="88">G123</f>
        <v>90</v>
      </c>
      <c r="H122" s="720">
        <f t="shared" si="88"/>
        <v>0</v>
      </c>
      <c r="I122" s="562">
        <f t="shared" si="88"/>
        <v>128571.43</v>
      </c>
      <c r="J122" s="721">
        <f t="shared" si="88"/>
        <v>0</v>
      </c>
      <c r="K122" s="563">
        <f t="shared" si="88"/>
        <v>128571.43</v>
      </c>
      <c r="L122" s="577">
        <f t="shared" si="88"/>
        <v>0</v>
      </c>
      <c r="M122" s="740">
        <f t="shared" si="88"/>
        <v>0</v>
      </c>
      <c r="N122" s="740">
        <f t="shared" si="88"/>
        <v>0</v>
      </c>
      <c r="O122" s="289">
        <f>N122/'[3]PEP Av. Fin.'!$H$211</f>
        <v>0</v>
      </c>
      <c r="P122" s="31"/>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row>
    <row r="123" spans="1:490" s="6" customFormat="1" ht="41.45" customHeight="1">
      <c r="A123" s="109" t="str">
        <f>'[3]PEP Av. Fin.'!A209</f>
        <v>4.1.2.1</v>
      </c>
      <c r="B123" s="723" t="str">
        <f>'[3]PEP Av. Fin.'!B209</f>
        <v>Pesquisas para indicadores de resultados</v>
      </c>
      <c r="C123" s="43" t="str">
        <f>VLOOKUP($A123,'[3]Matriz de Aquisições'!$D:$N,11,FALSE)</f>
        <v>14464-Consultor Individual</v>
      </c>
      <c r="D123" s="724" t="str">
        <f>VLOOKUP($A123,'[3]Matriz de Aquisições'!$D:$N,3,FALSE)</f>
        <v xml:space="preserve">Comparação de Qualificações (3 CV) </v>
      </c>
      <c r="E123" s="44" t="str">
        <f>VLOOKUP($A123,'[3]Matriz de Aquisições'!$D:$N,7,FALSE)</f>
        <v>Ex-Post</v>
      </c>
      <c r="F123" s="270">
        <f>VLOOKUP($A123,'[3]Matriz de Aquisições'!$D:$N,8,FALSE)</f>
        <v>0</v>
      </c>
      <c r="G123" s="725">
        <f>VLOOKUP($A123,'[3]Matriz de Aquisições'!$D:$N,9,FALSE)</f>
        <v>90</v>
      </c>
      <c r="H123" s="726">
        <f>VLOOKUP($A123,'[3]Matriz de Aquisições'!$D:$N,10,FALSE)</f>
        <v>0</v>
      </c>
      <c r="I123" s="565">
        <f>VLOOKUP($A123,'[3]Matriz de Aquisições'!$D:$G,4,FALSE)*VLOOKUP($A123,'[3]Matriz de Aquisições'!$D:$H,5,FALSE)</f>
        <v>128571.43</v>
      </c>
      <c r="J123" s="727">
        <f>VLOOKUP($A123,'[3]Matriz de Aquisições'!$D:$G,4,FALSE)*VLOOKUP($A123,'[3]Matriz de Aquisições'!$D:$I,6,FALSE)</f>
        <v>0</v>
      </c>
      <c r="K123" s="566">
        <f t="shared" si="67"/>
        <v>128571.43</v>
      </c>
      <c r="L123" s="567">
        <f>VLOOKUP($A123,'[3]PEP Av. Fin.'!$A:$AB,9,FALSE)</f>
        <v>0</v>
      </c>
      <c r="M123" s="728">
        <f>VLOOKUP($A123,'[3]PEP Av. Fin.'!$A:$AB,10,FALSE)</f>
        <v>0</v>
      </c>
      <c r="N123" s="728">
        <f>L123+M123</f>
        <v>0</v>
      </c>
      <c r="O123" s="24">
        <f>N123/'[3]PEP Av. Fin.'!$H$211</f>
        <v>0</v>
      </c>
      <c r="P123" s="31"/>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row>
    <row r="124" spans="1:490" s="6" customFormat="1" ht="41.45" customHeight="1">
      <c r="A124" s="106" t="str">
        <f>'[3]PEP Av. Fin.'!A210</f>
        <v>4.2</v>
      </c>
      <c r="B124" s="736" t="str">
        <f>'[3]PEP Av. Fin.'!B210</f>
        <v>4.2 Imprevistos</v>
      </c>
      <c r="C124" s="114"/>
      <c r="D124" s="712"/>
      <c r="E124" s="115"/>
      <c r="F124" s="266"/>
      <c r="G124" s="713"/>
      <c r="H124" s="714"/>
      <c r="I124" s="571">
        <v>733337</v>
      </c>
      <c r="J124" s="737">
        <v>0</v>
      </c>
      <c r="K124" s="575">
        <f t="shared" si="67"/>
        <v>733337</v>
      </c>
      <c r="L124" s="576"/>
      <c r="M124" s="739"/>
      <c r="N124" s="739"/>
      <c r="O124" s="288">
        <f>N124/'[3]PEP Av. Fin.'!$H$211</f>
        <v>0</v>
      </c>
      <c r="P124" s="31"/>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row>
    <row r="125" spans="1:490" s="6" customFormat="1" ht="41.45" customHeight="1" thickBot="1">
      <c r="A125" s="589" t="str">
        <f>'[3]PEP Av. Fin.'!A211</f>
        <v>TOTAL</v>
      </c>
      <c r="B125" s="590">
        <f>'[3]PEP Av. Fin.'!B211</f>
        <v>0</v>
      </c>
      <c r="C125" s="45"/>
      <c r="D125" s="46"/>
      <c r="E125" s="47"/>
      <c r="F125" s="591">
        <f>MIN(F115,F87,F53,F4)</f>
        <v>0</v>
      </c>
      <c r="G125" s="592">
        <f>MIN(G115,G87,G53,G4)</f>
        <v>90</v>
      </c>
      <c r="H125" s="593">
        <f>MIN(H115,H87,H53,H4)</f>
        <v>0</v>
      </c>
      <c r="I125" s="118">
        <f t="shared" ref="I125:N125" si="89">I115+I87+I53+I4</f>
        <v>20126079.449148811</v>
      </c>
      <c r="J125" s="37">
        <f t="shared" si="89"/>
        <v>3660841.2808511853</v>
      </c>
      <c r="K125" s="30">
        <f t="shared" si="89"/>
        <v>23786920.730000004</v>
      </c>
      <c r="L125" s="526">
        <f t="shared" si="89"/>
        <v>6762014.7208254868</v>
      </c>
      <c r="M125" s="28">
        <f t="shared" si="89"/>
        <v>881408.4498745132</v>
      </c>
      <c r="N125" s="28">
        <f t="shared" si="89"/>
        <v>7643423.1707000006</v>
      </c>
      <c r="O125" s="29">
        <f>N125/'[3]PEP Av. Fin.'!$H$211</f>
        <v>0.18198626518910654</v>
      </c>
      <c r="P125" s="97"/>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row>
    <row r="126" spans="1:490" s="2" customFormat="1">
      <c r="A126" s="507"/>
      <c r="F126" s="508"/>
      <c r="G126" s="508"/>
      <c r="H126" s="508"/>
      <c r="I126" s="594"/>
      <c r="J126" s="594"/>
      <c r="K126" s="594"/>
      <c r="L126" s="594"/>
      <c r="M126" s="594"/>
      <c r="N126" s="594"/>
      <c r="O126" s="290"/>
    </row>
    <row r="127" spans="1:490" s="2" customFormat="1">
      <c r="A127" s="507"/>
      <c r="F127" s="508"/>
      <c r="G127" s="508"/>
      <c r="H127" s="508"/>
      <c r="I127" s="594"/>
      <c r="J127" s="594"/>
      <c r="K127" s="594"/>
      <c r="L127" s="594"/>
      <c r="M127" s="594"/>
      <c r="N127" s="594"/>
      <c r="O127" s="290"/>
    </row>
    <row r="128" spans="1:490" s="2" customFormat="1">
      <c r="A128" s="507"/>
      <c r="F128" s="508"/>
      <c r="G128" s="508"/>
      <c r="H128" s="508"/>
      <c r="I128" s="594"/>
      <c r="J128" s="594"/>
      <c r="K128" s="594"/>
      <c r="L128" s="594"/>
      <c r="M128" s="594"/>
      <c r="N128" s="594"/>
      <c r="O128" s="290"/>
    </row>
    <row r="129" spans="1:15" s="2" customFormat="1">
      <c r="A129" s="507"/>
      <c r="F129" s="508"/>
      <c r="G129" s="508"/>
      <c r="H129" s="508"/>
      <c r="I129" s="594"/>
      <c r="J129" s="594"/>
      <c r="K129" s="594"/>
      <c r="L129" s="594"/>
      <c r="M129" s="594"/>
      <c r="N129" s="594"/>
      <c r="O129" s="290"/>
    </row>
    <row r="130" spans="1:15" s="2" customFormat="1">
      <c r="A130" s="507"/>
      <c r="F130" s="508"/>
      <c r="G130" s="508"/>
      <c r="H130" s="508"/>
      <c r="I130" s="594"/>
      <c r="J130" s="594"/>
      <c r="K130" s="594"/>
      <c r="L130" s="594"/>
      <c r="M130" s="594"/>
      <c r="N130" s="594"/>
      <c r="O130" s="290"/>
    </row>
    <row r="131" spans="1:15" s="2" customFormat="1">
      <c r="A131" s="507"/>
      <c r="F131" s="508"/>
      <c r="G131" s="508"/>
      <c r="H131" s="508"/>
      <c r="I131" s="594"/>
      <c r="J131" s="594"/>
      <c r="K131" s="594"/>
      <c r="L131" s="594"/>
      <c r="M131" s="594"/>
      <c r="N131" s="594"/>
      <c r="O131" s="290"/>
    </row>
    <row r="132" spans="1:15" s="2" customFormat="1">
      <c r="A132" s="507"/>
      <c r="F132" s="508"/>
      <c r="G132" s="508"/>
      <c r="H132" s="508"/>
      <c r="I132" s="594"/>
      <c r="J132" s="594"/>
      <c r="K132" s="594"/>
      <c r="L132" s="594"/>
      <c r="M132" s="594"/>
      <c r="N132" s="594"/>
      <c r="O132" s="290"/>
    </row>
    <row r="133" spans="1:15" s="2" customFormat="1">
      <c r="A133" s="507"/>
      <c r="F133" s="508"/>
      <c r="G133" s="508"/>
      <c r="H133" s="508"/>
      <c r="I133" s="594"/>
      <c r="J133" s="594"/>
      <c r="K133" s="594"/>
      <c r="L133" s="594"/>
      <c r="M133" s="594"/>
      <c r="N133" s="594"/>
      <c r="O133" s="290"/>
    </row>
    <row r="134" spans="1:15" s="2" customFormat="1">
      <c r="A134" s="507"/>
      <c r="F134" s="508"/>
      <c r="G134" s="508"/>
      <c r="H134" s="508"/>
      <c r="I134" s="594"/>
      <c r="J134" s="594"/>
      <c r="K134" s="594"/>
      <c r="L134" s="594"/>
      <c r="M134" s="594"/>
      <c r="N134" s="594"/>
      <c r="O134" s="290"/>
    </row>
    <row r="135" spans="1:15" s="2" customFormat="1">
      <c r="A135" s="507"/>
      <c r="F135" s="508"/>
      <c r="G135" s="508"/>
      <c r="H135" s="508"/>
      <c r="I135" s="594"/>
      <c r="J135" s="594"/>
      <c r="K135" s="594"/>
      <c r="L135" s="594"/>
      <c r="M135" s="594"/>
      <c r="N135" s="594"/>
      <c r="O135" s="290"/>
    </row>
    <row r="136" spans="1:15" s="2" customFormat="1">
      <c r="A136" s="507"/>
      <c r="F136" s="508"/>
      <c r="G136" s="508"/>
      <c r="H136" s="508"/>
      <c r="I136" s="594"/>
      <c r="J136" s="594"/>
      <c r="K136" s="594"/>
      <c r="L136" s="594"/>
      <c r="M136" s="594"/>
      <c r="N136" s="594"/>
      <c r="O136" s="290"/>
    </row>
    <row r="137" spans="1:15" s="2" customFormat="1">
      <c r="A137" s="507"/>
      <c r="F137" s="508"/>
      <c r="G137" s="508"/>
      <c r="H137" s="508"/>
      <c r="I137" s="594"/>
      <c r="J137" s="594"/>
      <c r="K137" s="594"/>
      <c r="L137" s="594"/>
      <c r="M137" s="594"/>
      <c r="N137" s="594"/>
      <c r="O137" s="290"/>
    </row>
    <row r="138" spans="1:15" s="2" customFormat="1">
      <c r="A138" s="507"/>
      <c r="F138" s="508"/>
      <c r="G138" s="508"/>
      <c r="H138" s="508"/>
      <c r="I138" s="594"/>
      <c r="J138" s="594"/>
      <c r="K138" s="594"/>
      <c r="L138" s="594"/>
      <c r="M138" s="594"/>
      <c r="N138" s="594"/>
      <c r="O138" s="290"/>
    </row>
    <row r="139" spans="1:15" s="2" customFormat="1">
      <c r="A139" s="507"/>
      <c r="F139" s="508"/>
      <c r="G139" s="508"/>
      <c r="H139" s="508"/>
      <c r="I139" s="594"/>
      <c r="J139" s="594"/>
      <c r="K139" s="594"/>
      <c r="L139" s="594"/>
      <c r="M139" s="594"/>
      <c r="N139" s="594"/>
      <c r="O139" s="290"/>
    </row>
    <row r="140" spans="1:15" s="2" customFormat="1">
      <c r="A140" s="507"/>
      <c r="F140" s="508"/>
      <c r="G140" s="508"/>
      <c r="H140" s="508"/>
      <c r="I140" s="594"/>
      <c r="J140" s="594"/>
      <c r="K140" s="594"/>
      <c r="L140" s="594"/>
      <c r="M140" s="594"/>
      <c r="N140" s="594"/>
      <c r="O140" s="290"/>
    </row>
    <row r="141" spans="1:15" s="2" customFormat="1">
      <c r="A141" s="507"/>
      <c r="F141" s="508"/>
      <c r="G141" s="508"/>
      <c r="H141" s="508"/>
      <c r="I141" s="594"/>
      <c r="J141" s="594"/>
      <c r="K141" s="594"/>
      <c r="L141" s="594"/>
      <c r="M141" s="594"/>
      <c r="N141" s="594"/>
      <c r="O141" s="290"/>
    </row>
    <row r="142" spans="1:15" s="2" customFormat="1">
      <c r="A142" s="507"/>
      <c r="F142" s="508"/>
      <c r="G142" s="508"/>
      <c r="H142" s="508"/>
      <c r="I142" s="594"/>
      <c r="J142" s="594"/>
      <c r="K142" s="594"/>
      <c r="L142" s="594"/>
      <c r="M142" s="594"/>
      <c r="N142" s="594"/>
      <c r="O142" s="290"/>
    </row>
    <row r="143" spans="1:15" s="2" customFormat="1">
      <c r="A143" s="507"/>
      <c r="F143" s="508"/>
      <c r="G143" s="508"/>
      <c r="H143" s="508"/>
      <c r="I143" s="594"/>
      <c r="J143" s="594"/>
      <c r="K143" s="594"/>
      <c r="L143" s="594"/>
      <c r="M143" s="594"/>
      <c r="N143" s="594"/>
      <c r="O143" s="290"/>
    </row>
    <row r="144" spans="1:15" s="2" customFormat="1">
      <c r="A144" s="507"/>
      <c r="F144" s="508"/>
      <c r="G144" s="508"/>
      <c r="H144" s="508"/>
      <c r="I144" s="594"/>
      <c r="J144" s="594"/>
      <c r="K144" s="594"/>
      <c r="L144" s="594"/>
      <c r="M144" s="594"/>
      <c r="N144" s="594"/>
      <c r="O144" s="290"/>
    </row>
    <row r="145" spans="1:15" s="2" customFormat="1">
      <c r="A145" s="507"/>
      <c r="F145" s="508"/>
      <c r="G145" s="508"/>
      <c r="H145" s="508"/>
      <c r="I145" s="594"/>
      <c r="J145" s="594"/>
      <c r="K145" s="594"/>
      <c r="L145" s="594"/>
      <c r="M145" s="594"/>
      <c r="N145" s="594"/>
      <c r="O145" s="290"/>
    </row>
    <row r="146" spans="1:15" s="2" customFormat="1">
      <c r="A146" s="507"/>
      <c r="F146" s="508"/>
      <c r="G146" s="508"/>
      <c r="H146" s="508"/>
      <c r="I146" s="594"/>
      <c r="J146" s="594"/>
      <c r="K146" s="594"/>
      <c r="L146" s="594"/>
      <c r="M146" s="594"/>
      <c r="N146" s="594"/>
      <c r="O146" s="290"/>
    </row>
    <row r="147" spans="1:15" s="2" customFormat="1">
      <c r="A147" s="507"/>
      <c r="F147" s="508"/>
      <c r="G147" s="508"/>
      <c r="H147" s="508"/>
      <c r="I147" s="594"/>
      <c r="J147" s="594"/>
      <c r="K147" s="594"/>
      <c r="L147" s="594"/>
      <c r="M147" s="594"/>
      <c r="N147" s="594"/>
      <c r="O147" s="290"/>
    </row>
    <row r="148" spans="1:15" s="2" customFormat="1">
      <c r="A148" s="507"/>
      <c r="F148" s="508"/>
      <c r="G148" s="508"/>
      <c r="H148" s="508"/>
      <c r="I148" s="594"/>
      <c r="J148" s="594"/>
      <c r="K148" s="594"/>
      <c r="L148" s="594"/>
      <c r="M148" s="594"/>
      <c r="N148" s="594"/>
      <c r="O148" s="290"/>
    </row>
    <row r="149" spans="1:15" s="2" customFormat="1">
      <c r="A149" s="507"/>
      <c r="F149" s="508"/>
      <c r="G149" s="508"/>
      <c r="H149" s="508"/>
      <c r="I149" s="594"/>
      <c r="J149" s="594"/>
      <c r="K149" s="594"/>
      <c r="L149" s="594"/>
      <c r="M149" s="594"/>
      <c r="N149" s="594"/>
      <c r="O149" s="290"/>
    </row>
    <row r="150" spans="1:15" s="2" customFormat="1">
      <c r="A150" s="507"/>
      <c r="F150" s="508"/>
      <c r="G150" s="508"/>
      <c r="H150" s="508"/>
      <c r="I150" s="594"/>
      <c r="J150" s="594"/>
      <c r="K150" s="594"/>
      <c r="L150" s="594"/>
      <c r="M150" s="594"/>
      <c r="N150" s="594"/>
      <c r="O150" s="290"/>
    </row>
    <row r="151" spans="1:15" s="2" customFormat="1">
      <c r="A151" s="507"/>
      <c r="F151" s="508"/>
      <c r="G151" s="508"/>
      <c r="H151" s="508"/>
      <c r="I151" s="594"/>
      <c r="J151" s="594"/>
      <c r="K151" s="594"/>
      <c r="L151" s="594"/>
      <c r="M151" s="594"/>
      <c r="N151" s="594"/>
      <c r="O151" s="290"/>
    </row>
    <row r="152" spans="1:15" s="2" customFormat="1">
      <c r="A152" s="507"/>
      <c r="F152" s="508"/>
      <c r="G152" s="508"/>
      <c r="H152" s="508"/>
      <c r="I152" s="594"/>
      <c r="J152" s="594"/>
      <c r="K152" s="594"/>
      <c r="L152" s="594"/>
      <c r="M152" s="594"/>
      <c r="N152" s="594"/>
      <c r="O152" s="290"/>
    </row>
    <row r="153" spans="1:15" s="2" customFormat="1">
      <c r="A153" s="507"/>
      <c r="F153" s="508"/>
      <c r="G153" s="508"/>
      <c r="H153" s="508"/>
      <c r="I153" s="594"/>
      <c r="J153" s="594"/>
      <c r="K153" s="594"/>
      <c r="L153" s="594"/>
      <c r="M153" s="594"/>
      <c r="N153" s="594"/>
      <c r="O153" s="290"/>
    </row>
    <row r="154" spans="1:15" s="2" customFormat="1">
      <c r="A154" s="507"/>
      <c r="F154" s="508"/>
      <c r="G154" s="508"/>
      <c r="H154" s="508"/>
      <c r="I154" s="594"/>
      <c r="J154" s="594"/>
      <c r="K154" s="594"/>
      <c r="L154" s="594"/>
      <c r="M154" s="594"/>
      <c r="N154" s="594"/>
      <c r="O154" s="290"/>
    </row>
    <row r="155" spans="1:15" s="2" customFormat="1">
      <c r="A155" s="507"/>
      <c r="F155" s="508"/>
      <c r="G155" s="508"/>
      <c r="H155" s="508"/>
      <c r="I155" s="594"/>
      <c r="J155" s="594"/>
      <c r="K155" s="594"/>
      <c r="L155" s="594"/>
      <c r="M155" s="594"/>
      <c r="N155" s="594"/>
      <c r="O155" s="290"/>
    </row>
    <row r="156" spans="1:15" s="2" customFormat="1">
      <c r="A156" s="507"/>
      <c r="F156" s="508"/>
      <c r="G156" s="508"/>
      <c r="H156" s="508"/>
      <c r="I156" s="594"/>
      <c r="J156" s="594"/>
      <c r="K156" s="594"/>
      <c r="L156" s="594"/>
      <c r="M156" s="594"/>
      <c r="N156" s="594"/>
      <c r="O156" s="290"/>
    </row>
    <row r="157" spans="1:15" s="2" customFormat="1">
      <c r="A157" s="507"/>
      <c r="F157" s="508"/>
      <c r="G157" s="508"/>
      <c r="H157" s="508"/>
      <c r="I157" s="594"/>
      <c r="J157" s="594"/>
      <c r="K157" s="594"/>
      <c r="L157" s="594"/>
      <c r="M157" s="594"/>
      <c r="N157" s="594"/>
      <c r="O157" s="290"/>
    </row>
    <row r="158" spans="1:15" s="2" customFormat="1">
      <c r="A158" s="507"/>
      <c r="F158" s="508"/>
      <c r="G158" s="508"/>
      <c r="H158" s="508"/>
      <c r="I158" s="594"/>
      <c r="J158" s="594"/>
      <c r="K158" s="594"/>
      <c r="L158" s="594"/>
      <c r="M158" s="594"/>
      <c r="N158" s="594"/>
      <c r="O158" s="290"/>
    </row>
    <row r="159" spans="1:15" s="2" customFormat="1">
      <c r="A159" s="507"/>
      <c r="F159" s="508"/>
      <c r="G159" s="508"/>
      <c r="H159" s="508"/>
      <c r="I159" s="594"/>
      <c r="J159" s="594"/>
      <c r="K159" s="594"/>
      <c r="L159" s="594"/>
      <c r="M159" s="594"/>
      <c r="N159" s="594"/>
      <c r="O159" s="290"/>
    </row>
    <row r="160" spans="1:15" s="2" customFormat="1">
      <c r="A160" s="507"/>
      <c r="F160" s="508"/>
      <c r="G160" s="508"/>
      <c r="H160" s="508"/>
      <c r="I160" s="594"/>
      <c r="J160" s="594"/>
      <c r="K160" s="594"/>
      <c r="L160" s="594"/>
      <c r="M160" s="594"/>
      <c r="N160" s="594"/>
      <c r="O160" s="290"/>
    </row>
    <row r="161" spans="1:15" s="2" customFormat="1">
      <c r="A161" s="507"/>
      <c r="F161" s="508"/>
      <c r="G161" s="508"/>
      <c r="H161" s="508"/>
      <c r="I161" s="594"/>
      <c r="J161" s="594"/>
      <c r="K161" s="594"/>
      <c r="L161" s="594"/>
      <c r="M161" s="594"/>
      <c r="N161" s="594"/>
      <c r="O161" s="290"/>
    </row>
    <row r="162" spans="1:15" s="2" customFormat="1">
      <c r="A162" s="507"/>
      <c r="F162" s="508"/>
      <c r="G162" s="508"/>
      <c r="H162" s="508"/>
      <c r="I162" s="594"/>
      <c r="J162" s="594"/>
      <c r="K162" s="594"/>
      <c r="L162" s="594"/>
      <c r="M162" s="594"/>
      <c r="N162" s="594"/>
      <c r="O162" s="290"/>
    </row>
    <row r="163" spans="1:15" s="2" customFormat="1">
      <c r="A163" s="507"/>
      <c r="F163" s="508"/>
      <c r="G163" s="508"/>
      <c r="H163" s="508"/>
      <c r="I163" s="594"/>
      <c r="J163" s="594"/>
      <c r="K163" s="594"/>
      <c r="L163" s="594"/>
      <c r="M163" s="594"/>
      <c r="N163" s="594"/>
      <c r="O163" s="290"/>
    </row>
    <row r="164" spans="1:15" s="2" customFormat="1">
      <c r="A164" s="507"/>
      <c r="F164" s="508"/>
      <c r="G164" s="508"/>
      <c r="H164" s="508"/>
      <c r="I164" s="594"/>
      <c r="J164" s="594"/>
      <c r="K164" s="594"/>
      <c r="L164" s="594"/>
      <c r="M164" s="594"/>
      <c r="N164" s="594"/>
      <c r="O164" s="290"/>
    </row>
    <row r="165" spans="1:15" s="2" customFormat="1">
      <c r="A165" s="507"/>
      <c r="F165" s="508"/>
      <c r="G165" s="508"/>
      <c r="H165" s="508"/>
      <c r="I165" s="594"/>
      <c r="J165" s="594"/>
      <c r="K165" s="594"/>
      <c r="L165" s="594"/>
      <c r="M165" s="594"/>
      <c r="N165" s="594"/>
      <c r="O165" s="290"/>
    </row>
    <row r="166" spans="1:15" s="2" customFormat="1">
      <c r="A166" s="507"/>
      <c r="F166" s="508"/>
      <c r="G166" s="508"/>
      <c r="H166" s="508"/>
      <c r="I166" s="594"/>
      <c r="J166" s="594"/>
      <c r="K166" s="594"/>
      <c r="L166" s="594"/>
      <c r="M166" s="594"/>
      <c r="N166" s="594"/>
      <c r="O166" s="290"/>
    </row>
    <row r="167" spans="1:15" s="2" customFormat="1">
      <c r="A167" s="507"/>
      <c r="F167" s="508"/>
      <c r="G167" s="508"/>
      <c r="H167" s="508"/>
      <c r="I167" s="594"/>
      <c r="J167" s="594"/>
      <c r="K167" s="594"/>
      <c r="L167" s="594"/>
      <c r="M167" s="594"/>
      <c r="N167" s="594"/>
      <c r="O167" s="290"/>
    </row>
    <row r="168" spans="1:15" s="2" customFormat="1">
      <c r="A168" s="507"/>
      <c r="F168" s="508"/>
      <c r="G168" s="508"/>
      <c r="H168" s="508"/>
      <c r="I168" s="594"/>
      <c r="J168" s="594"/>
      <c r="K168" s="594"/>
      <c r="L168" s="594"/>
      <c r="M168" s="594"/>
      <c r="N168" s="594"/>
      <c r="O168" s="290"/>
    </row>
    <row r="169" spans="1:15" s="2" customFormat="1">
      <c r="A169" s="507"/>
      <c r="F169" s="508"/>
      <c r="G169" s="508"/>
      <c r="H169" s="508"/>
      <c r="I169" s="594"/>
      <c r="J169" s="594"/>
      <c r="K169" s="594"/>
      <c r="L169" s="594"/>
      <c r="M169" s="594"/>
      <c r="N169" s="594"/>
      <c r="O169" s="290"/>
    </row>
    <row r="170" spans="1:15" s="2" customFormat="1">
      <c r="A170" s="507"/>
      <c r="F170" s="508"/>
      <c r="G170" s="508"/>
      <c r="H170" s="508"/>
      <c r="I170" s="594"/>
      <c r="J170" s="594"/>
      <c r="K170" s="594"/>
      <c r="L170" s="594"/>
      <c r="M170" s="594"/>
      <c r="N170" s="594"/>
      <c r="O170" s="290"/>
    </row>
    <row r="171" spans="1:15" s="2" customFormat="1">
      <c r="A171" s="507"/>
      <c r="F171" s="508"/>
      <c r="G171" s="508"/>
      <c r="H171" s="508"/>
      <c r="I171" s="594"/>
      <c r="J171" s="594"/>
      <c r="K171" s="594"/>
      <c r="L171" s="594"/>
      <c r="M171" s="594"/>
      <c r="N171" s="594"/>
      <c r="O171" s="290"/>
    </row>
    <row r="172" spans="1:15" s="2" customFormat="1">
      <c r="A172" s="507"/>
      <c r="F172" s="508"/>
      <c r="G172" s="508"/>
      <c r="H172" s="508"/>
      <c r="I172" s="594"/>
      <c r="J172" s="594"/>
      <c r="K172" s="594"/>
      <c r="L172" s="594"/>
      <c r="M172" s="594"/>
      <c r="N172" s="594"/>
      <c r="O172" s="290"/>
    </row>
    <row r="173" spans="1:15" s="2" customFormat="1">
      <c r="A173" s="507"/>
      <c r="F173" s="508"/>
      <c r="G173" s="508"/>
      <c r="H173" s="508"/>
      <c r="I173" s="594"/>
      <c r="J173" s="594"/>
      <c r="K173" s="594"/>
      <c r="L173" s="594"/>
      <c r="M173" s="594"/>
      <c r="N173" s="594"/>
      <c r="O173" s="290"/>
    </row>
    <row r="174" spans="1:15" s="2" customFormat="1">
      <c r="A174" s="507"/>
      <c r="F174" s="508"/>
      <c r="G174" s="508"/>
      <c r="H174" s="508"/>
      <c r="I174" s="594"/>
      <c r="J174" s="594"/>
      <c r="K174" s="594"/>
      <c r="L174" s="594"/>
      <c r="M174" s="594"/>
      <c r="N174" s="594"/>
      <c r="O174" s="290"/>
    </row>
    <row r="175" spans="1:15" s="2" customFormat="1">
      <c r="A175" s="507"/>
      <c r="F175" s="508"/>
      <c r="G175" s="508"/>
      <c r="H175" s="508"/>
      <c r="I175" s="594"/>
      <c r="J175" s="594"/>
      <c r="K175" s="594"/>
      <c r="L175" s="594"/>
      <c r="M175" s="594"/>
      <c r="N175" s="594"/>
      <c r="O175" s="290"/>
    </row>
    <row r="176" spans="1:15" s="2" customFormat="1">
      <c r="A176" s="507"/>
      <c r="F176" s="508"/>
      <c r="G176" s="508"/>
      <c r="H176" s="508"/>
      <c r="I176" s="594"/>
      <c r="J176" s="594"/>
      <c r="K176" s="594"/>
      <c r="L176" s="594"/>
      <c r="M176" s="594"/>
      <c r="N176" s="594"/>
      <c r="O176" s="290"/>
    </row>
    <row r="177" spans="1:15" s="2" customFormat="1">
      <c r="A177" s="507"/>
      <c r="F177" s="508"/>
      <c r="G177" s="508"/>
      <c r="H177" s="508"/>
      <c r="I177" s="594"/>
      <c r="J177" s="594"/>
      <c r="K177" s="594"/>
      <c r="L177" s="594"/>
      <c r="M177" s="594"/>
      <c r="N177" s="594"/>
      <c r="O177" s="290"/>
    </row>
    <row r="178" spans="1:15" s="2" customFormat="1">
      <c r="A178" s="507"/>
      <c r="F178" s="508"/>
      <c r="G178" s="508"/>
      <c r="H178" s="508"/>
      <c r="I178" s="594"/>
      <c r="J178" s="594"/>
      <c r="K178" s="594"/>
      <c r="L178" s="594"/>
      <c r="M178" s="594"/>
      <c r="N178" s="594"/>
      <c r="O178" s="290"/>
    </row>
    <row r="179" spans="1:15" s="2" customFormat="1">
      <c r="A179" s="507"/>
      <c r="F179" s="508"/>
      <c r="G179" s="508"/>
      <c r="H179" s="508"/>
      <c r="I179" s="594"/>
      <c r="J179" s="594"/>
      <c r="K179" s="594"/>
      <c r="L179" s="594"/>
      <c r="M179" s="594"/>
      <c r="N179" s="594"/>
      <c r="O179" s="290"/>
    </row>
    <row r="180" spans="1:15" s="2" customFormat="1">
      <c r="A180" s="507"/>
      <c r="F180" s="508"/>
      <c r="G180" s="508"/>
      <c r="H180" s="508"/>
      <c r="I180" s="594"/>
      <c r="J180" s="594"/>
      <c r="K180" s="594"/>
      <c r="L180" s="594"/>
      <c r="M180" s="594"/>
      <c r="N180" s="594"/>
      <c r="O180" s="290"/>
    </row>
    <row r="181" spans="1:15" s="2" customFormat="1">
      <c r="A181" s="507"/>
      <c r="F181" s="508"/>
      <c r="G181" s="508"/>
      <c r="H181" s="508"/>
      <c r="I181" s="594"/>
      <c r="J181" s="594"/>
      <c r="K181" s="594"/>
      <c r="L181" s="594"/>
      <c r="M181" s="594"/>
      <c r="N181" s="594"/>
      <c r="O181" s="290"/>
    </row>
    <row r="182" spans="1:15" s="2" customFormat="1">
      <c r="A182" s="507"/>
      <c r="F182" s="508"/>
      <c r="G182" s="508"/>
      <c r="H182" s="508"/>
      <c r="I182" s="594"/>
      <c r="J182" s="594"/>
      <c r="K182" s="594"/>
      <c r="L182" s="594"/>
      <c r="M182" s="594"/>
      <c r="N182" s="594"/>
      <c r="O182" s="290"/>
    </row>
    <row r="183" spans="1:15" s="2" customFormat="1">
      <c r="A183" s="507"/>
      <c r="F183" s="508"/>
      <c r="G183" s="508"/>
      <c r="H183" s="508"/>
      <c r="I183" s="594"/>
      <c r="J183" s="594"/>
      <c r="K183" s="594"/>
      <c r="L183" s="594"/>
      <c r="M183" s="594"/>
      <c r="N183" s="594"/>
      <c r="O183" s="290"/>
    </row>
    <row r="184" spans="1:15" s="2" customFormat="1">
      <c r="A184" s="507"/>
      <c r="F184" s="508"/>
      <c r="G184" s="508"/>
      <c r="H184" s="508"/>
      <c r="I184" s="594"/>
      <c r="J184" s="594"/>
      <c r="K184" s="594"/>
      <c r="L184" s="594"/>
      <c r="M184" s="594"/>
      <c r="N184" s="594"/>
      <c r="O184" s="290"/>
    </row>
    <row r="185" spans="1:15" s="2" customFormat="1">
      <c r="A185" s="507"/>
      <c r="F185" s="508"/>
      <c r="G185" s="508"/>
      <c r="H185" s="508"/>
      <c r="I185" s="594"/>
      <c r="J185" s="594"/>
      <c r="K185" s="594"/>
      <c r="L185" s="594"/>
      <c r="M185" s="594"/>
      <c r="N185" s="594"/>
      <c r="O185" s="290"/>
    </row>
    <row r="186" spans="1:15" s="2" customFormat="1">
      <c r="A186" s="507"/>
      <c r="F186" s="508"/>
      <c r="G186" s="508"/>
      <c r="H186" s="508"/>
      <c r="I186" s="594"/>
      <c r="J186" s="594"/>
      <c r="K186" s="594"/>
      <c r="L186" s="594"/>
      <c r="M186" s="594"/>
      <c r="N186" s="594"/>
      <c r="O186" s="290"/>
    </row>
    <row r="187" spans="1:15" s="2" customFormat="1">
      <c r="A187" s="507"/>
      <c r="F187" s="508"/>
      <c r="G187" s="508"/>
      <c r="H187" s="508"/>
      <c r="I187" s="594"/>
      <c r="J187" s="594"/>
      <c r="K187" s="594"/>
      <c r="L187" s="594"/>
      <c r="M187" s="594"/>
      <c r="N187" s="594"/>
      <c r="O187" s="290"/>
    </row>
    <row r="188" spans="1:15" s="2" customFormat="1">
      <c r="A188" s="507"/>
      <c r="F188" s="508"/>
      <c r="G188" s="508"/>
      <c r="H188" s="508"/>
      <c r="I188" s="594"/>
      <c r="J188" s="594"/>
      <c r="K188" s="594"/>
      <c r="L188" s="594"/>
      <c r="M188" s="594"/>
      <c r="N188" s="594"/>
      <c r="O188" s="290"/>
    </row>
    <row r="189" spans="1:15" s="2" customFormat="1">
      <c r="A189" s="507"/>
      <c r="F189" s="508"/>
      <c r="G189" s="508"/>
      <c r="H189" s="508"/>
      <c r="I189" s="594"/>
      <c r="J189" s="594"/>
      <c r="K189" s="594"/>
      <c r="L189" s="594"/>
      <c r="M189" s="594"/>
      <c r="N189" s="594"/>
      <c r="O189" s="290"/>
    </row>
    <row r="190" spans="1:15" s="2" customFormat="1">
      <c r="A190" s="507"/>
      <c r="F190" s="508"/>
      <c r="G190" s="508"/>
      <c r="H190" s="508"/>
      <c r="I190" s="594"/>
      <c r="J190" s="594"/>
      <c r="K190" s="594"/>
      <c r="L190" s="594"/>
      <c r="M190" s="594"/>
      <c r="N190" s="594"/>
      <c r="O190" s="290"/>
    </row>
    <row r="191" spans="1:15" s="2" customFormat="1">
      <c r="A191" s="507"/>
      <c r="F191" s="508"/>
      <c r="G191" s="508"/>
      <c r="H191" s="508"/>
      <c r="I191" s="594"/>
      <c r="J191" s="594"/>
      <c r="K191" s="594"/>
      <c r="L191" s="594"/>
      <c r="M191" s="594"/>
      <c r="N191" s="594"/>
      <c r="O191" s="290"/>
    </row>
    <row r="192" spans="1:15" s="2" customFormat="1">
      <c r="A192" s="507"/>
      <c r="F192" s="508"/>
      <c r="G192" s="508"/>
      <c r="H192" s="508"/>
      <c r="I192" s="594"/>
      <c r="J192" s="594"/>
      <c r="K192" s="594"/>
      <c r="L192" s="594"/>
      <c r="M192" s="594"/>
      <c r="N192" s="594"/>
      <c r="O192" s="290"/>
    </row>
    <row r="193" spans="1:15" s="2" customFormat="1">
      <c r="A193" s="507"/>
      <c r="F193" s="508"/>
      <c r="G193" s="508"/>
      <c r="H193" s="508"/>
      <c r="I193" s="594"/>
      <c r="J193" s="594"/>
      <c r="K193" s="594"/>
      <c r="L193" s="594"/>
      <c r="M193" s="594"/>
      <c r="N193" s="594"/>
      <c r="O193" s="290"/>
    </row>
    <row r="194" spans="1:15" s="2" customFormat="1">
      <c r="A194" s="507"/>
      <c r="F194" s="508"/>
      <c r="G194" s="508"/>
      <c r="H194" s="508"/>
      <c r="I194" s="594"/>
      <c r="J194" s="594"/>
      <c r="K194" s="594"/>
      <c r="L194" s="594"/>
      <c r="M194" s="594"/>
      <c r="N194" s="594"/>
      <c r="O194" s="290"/>
    </row>
    <row r="195" spans="1:15" s="2" customFormat="1">
      <c r="A195" s="507"/>
      <c r="F195" s="508"/>
      <c r="G195" s="508"/>
      <c r="H195" s="508"/>
      <c r="I195" s="594"/>
      <c r="J195" s="594"/>
      <c r="K195" s="594"/>
      <c r="L195" s="594"/>
      <c r="M195" s="594"/>
      <c r="N195" s="594"/>
      <c r="O195" s="290"/>
    </row>
    <row r="196" spans="1:15" s="2" customFormat="1">
      <c r="A196" s="507"/>
      <c r="F196" s="508"/>
      <c r="G196" s="508"/>
      <c r="H196" s="508"/>
      <c r="I196" s="594"/>
      <c r="J196" s="594"/>
      <c r="K196" s="594"/>
      <c r="L196" s="594"/>
      <c r="M196" s="594"/>
      <c r="N196" s="594"/>
      <c r="O196" s="290"/>
    </row>
    <row r="197" spans="1:15" s="2" customFormat="1">
      <c r="A197" s="507"/>
      <c r="F197" s="508"/>
      <c r="G197" s="508"/>
      <c r="H197" s="508"/>
      <c r="I197" s="594"/>
      <c r="J197" s="594"/>
      <c r="K197" s="594"/>
      <c r="L197" s="594"/>
      <c r="M197" s="594"/>
      <c r="N197" s="594"/>
      <c r="O197" s="290"/>
    </row>
    <row r="198" spans="1:15" s="2" customFormat="1">
      <c r="A198" s="507"/>
      <c r="F198" s="508"/>
      <c r="G198" s="508"/>
      <c r="H198" s="508"/>
      <c r="I198" s="594"/>
      <c r="J198" s="594"/>
      <c r="K198" s="594"/>
      <c r="L198" s="594"/>
      <c r="M198" s="594"/>
      <c r="N198" s="594"/>
      <c r="O198" s="290"/>
    </row>
    <row r="199" spans="1:15" s="2" customFormat="1">
      <c r="A199" s="507"/>
      <c r="F199" s="508"/>
      <c r="G199" s="508"/>
      <c r="H199" s="508"/>
      <c r="I199" s="594"/>
      <c r="J199" s="594"/>
      <c r="K199" s="594"/>
      <c r="L199" s="594"/>
      <c r="M199" s="594"/>
      <c r="N199" s="594"/>
      <c r="O199" s="290"/>
    </row>
    <row r="200" spans="1:15" s="2" customFormat="1">
      <c r="A200" s="507"/>
      <c r="F200" s="508"/>
      <c r="G200" s="508"/>
      <c r="H200" s="508"/>
      <c r="I200" s="594"/>
      <c r="J200" s="594"/>
      <c r="K200" s="594"/>
      <c r="L200" s="594"/>
      <c r="M200" s="594"/>
      <c r="N200" s="594"/>
      <c r="O200" s="290"/>
    </row>
    <row r="201" spans="1:15" s="2" customFormat="1">
      <c r="A201" s="507"/>
      <c r="F201" s="508"/>
      <c r="G201" s="508"/>
      <c r="H201" s="508"/>
      <c r="I201" s="594"/>
      <c r="J201" s="594"/>
      <c r="K201" s="594"/>
      <c r="L201" s="594"/>
      <c r="M201" s="594"/>
      <c r="N201" s="594"/>
      <c r="O201" s="290"/>
    </row>
    <row r="202" spans="1:15" s="2" customFormat="1">
      <c r="A202" s="507"/>
      <c r="F202" s="508"/>
      <c r="G202" s="508"/>
      <c r="H202" s="508"/>
      <c r="I202" s="594"/>
      <c r="J202" s="594"/>
      <c r="K202" s="594"/>
      <c r="L202" s="594"/>
      <c r="M202" s="594"/>
      <c r="N202" s="594"/>
      <c r="O202" s="290"/>
    </row>
    <row r="203" spans="1:15" s="2" customFormat="1">
      <c r="A203" s="507"/>
      <c r="F203" s="508"/>
      <c r="G203" s="508"/>
      <c r="H203" s="508"/>
      <c r="I203" s="594"/>
      <c r="J203" s="594"/>
      <c r="K203" s="594"/>
      <c r="L203" s="594"/>
      <c r="M203" s="594"/>
      <c r="N203" s="594"/>
      <c r="O203" s="290"/>
    </row>
    <row r="204" spans="1:15" s="2" customFormat="1">
      <c r="A204" s="507"/>
      <c r="F204" s="508"/>
      <c r="G204" s="508"/>
      <c r="H204" s="508"/>
      <c r="I204" s="594"/>
      <c r="J204" s="594"/>
      <c r="K204" s="594"/>
      <c r="L204" s="594"/>
      <c r="M204" s="594"/>
      <c r="N204" s="594"/>
      <c r="O204" s="290"/>
    </row>
    <row r="205" spans="1:15" s="2" customFormat="1">
      <c r="A205" s="507"/>
      <c r="F205" s="508"/>
      <c r="G205" s="508"/>
      <c r="H205" s="508"/>
      <c r="I205" s="594"/>
      <c r="J205" s="594"/>
      <c r="K205" s="594"/>
      <c r="L205" s="594"/>
      <c r="M205" s="594"/>
      <c r="N205" s="594"/>
      <c r="O205" s="290"/>
    </row>
    <row r="206" spans="1:15" s="2" customFormat="1">
      <c r="A206" s="507"/>
      <c r="F206" s="508"/>
      <c r="G206" s="508"/>
      <c r="H206" s="508"/>
      <c r="I206" s="594"/>
      <c r="J206" s="594"/>
      <c r="K206" s="594"/>
      <c r="L206" s="594"/>
      <c r="M206" s="594"/>
      <c r="N206" s="594"/>
      <c r="O206" s="290"/>
    </row>
    <row r="207" spans="1:15" s="2" customFormat="1">
      <c r="A207" s="507"/>
      <c r="F207" s="508"/>
      <c r="G207" s="508"/>
      <c r="H207" s="508"/>
      <c r="I207" s="594"/>
      <c r="J207" s="594"/>
      <c r="K207" s="594"/>
      <c r="L207" s="594"/>
      <c r="M207" s="594"/>
      <c r="N207" s="594"/>
      <c r="O207" s="290"/>
    </row>
    <row r="208" spans="1:15" s="2" customFormat="1">
      <c r="A208" s="507"/>
      <c r="F208" s="508"/>
      <c r="G208" s="508"/>
      <c r="H208" s="508"/>
      <c r="I208" s="594"/>
      <c r="J208" s="594"/>
      <c r="K208" s="594"/>
      <c r="L208" s="594"/>
      <c r="M208" s="594"/>
      <c r="N208" s="594"/>
      <c r="O208" s="290"/>
    </row>
    <row r="209" spans="1:15" s="2" customFormat="1">
      <c r="A209" s="507"/>
      <c r="F209" s="508"/>
      <c r="G209" s="508"/>
      <c r="H209" s="508"/>
      <c r="I209" s="594"/>
      <c r="J209" s="594"/>
      <c r="K209" s="594"/>
      <c r="L209" s="594"/>
      <c r="M209" s="594"/>
      <c r="N209" s="594"/>
      <c r="O209" s="290"/>
    </row>
    <row r="210" spans="1:15" s="2" customFormat="1">
      <c r="A210" s="507"/>
      <c r="F210" s="508"/>
      <c r="G210" s="508"/>
      <c r="H210" s="508"/>
      <c r="I210" s="594"/>
      <c r="J210" s="594"/>
      <c r="K210" s="594"/>
      <c r="L210" s="594"/>
      <c r="M210" s="594"/>
      <c r="N210" s="594"/>
      <c r="O210" s="290"/>
    </row>
    <row r="211" spans="1:15" s="2" customFormat="1">
      <c r="A211" s="507"/>
      <c r="F211" s="508"/>
      <c r="G211" s="508"/>
      <c r="H211" s="508"/>
      <c r="I211" s="594"/>
      <c r="J211" s="594"/>
      <c r="K211" s="594"/>
      <c r="L211" s="594"/>
      <c r="M211" s="594"/>
      <c r="N211" s="594"/>
      <c r="O211" s="290"/>
    </row>
    <row r="212" spans="1:15" s="2" customFormat="1">
      <c r="A212" s="507"/>
      <c r="F212" s="508"/>
      <c r="G212" s="508"/>
      <c r="H212" s="508"/>
      <c r="I212" s="594"/>
      <c r="J212" s="594"/>
      <c r="K212" s="594"/>
      <c r="L212" s="594"/>
      <c r="M212" s="594"/>
      <c r="N212" s="594"/>
      <c r="O212" s="290"/>
    </row>
    <row r="213" spans="1:15" s="2" customFormat="1">
      <c r="A213" s="507"/>
      <c r="F213" s="508"/>
      <c r="G213" s="508"/>
      <c r="H213" s="508"/>
      <c r="I213" s="594"/>
      <c r="J213" s="594"/>
      <c r="K213" s="594"/>
      <c r="L213" s="594"/>
      <c r="M213" s="594"/>
      <c r="N213" s="594"/>
      <c r="O213" s="290"/>
    </row>
    <row r="214" spans="1:15" s="2" customFormat="1">
      <c r="A214" s="507"/>
      <c r="F214" s="508"/>
      <c r="G214" s="508"/>
      <c r="H214" s="508"/>
      <c r="I214" s="594"/>
      <c r="J214" s="594"/>
      <c r="K214" s="594"/>
      <c r="L214" s="594"/>
      <c r="M214" s="594"/>
      <c r="N214" s="594"/>
      <c r="O214" s="290"/>
    </row>
    <row r="215" spans="1:15" s="2" customFormat="1">
      <c r="A215" s="507"/>
      <c r="F215" s="508"/>
      <c r="G215" s="508"/>
      <c r="H215" s="508"/>
      <c r="I215" s="594"/>
      <c r="J215" s="594"/>
      <c r="K215" s="594"/>
      <c r="L215" s="594"/>
      <c r="M215" s="594"/>
      <c r="N215" s="594"/>
      <c r="O215" s="290"/>
    </row>
    <row r="216" spans="1:15" s="2" customFormat="1">
      <c r="A216" s="507"/>
      <c r="F216" s="508"/>
      <c r="G216" s="508"/>
      <c r="H216" s="508"/>
      <c r="I216" s="594"/>
      <c r="J216" s="594"/>
      <c r="K216" s="594"/>
      <c r="L216" s="594"/>
      <c r="M216" s="594"/>
      <c r="N216" s="594"/>
      <c r="O216" s="290"/>
    </row>
    <row r="217" spans="1:15" s="2" customFormat="1">
      <c r="A217" s="507"/>
      <c r="F217" s="508"/>
      <c r="G217" s="508"/>
      <c r="H217" s="508"/>
      <c r="I217" s="594"/>
      <c r="J217" s="594"/>
      <c r="K217" s="594"/>
      <c r="L217" s="594"/>
      <c r="M217" s="594"/>
      <c r="N217" s="594"/>
      <c r="O217" s="290"/>
    </row>
    <row r="218" spans="1:15" s="2" customFormat="1">
      <c r="A218" s="507"/>
      <c r="F218" s="508"/>
      <c r="G218" s="508"/>
      <c r="H218" s="508"/>
      <c r="I218" s="594"/>
      <c r="J218" s="594"/>
      <c r="K218" s="594"/>
      <c r="L218" s="594"/>
      <c r="M218" s="594"/>
      <c r="N218" s="594"/>
      <c r="O218" s="290"/>
    </row>
    <row r="219" spans="1:15" s="2" customFormat="1">
      <c r="A219" s="507"/>
      <c r="F219" s="508"/>
      <c r="G219" s="508"/>
      <c r="H219" s="508"/>
      <c r="I219" s="594"/>
      <c r="J219" s="594"/>
      <c r="K219" s="594"/>
      <c r="L219" s="594"/>
      <c r="M219" s="594"/>
      <c r="N219" s="594"/>
      <c r="O219" s="290"/>
    </row>
    <row r="220" spans="1:15" s="2" customFormat="1">
      <c r="A220" s="507"/>
      <c r="F220" s="508"/>
      <c r="G220" s="508"/>
      <c r="H220" s="508"/>
      <c r="I220" s="594"/>
      <c r="J220" s="594"/>
      <c r="K220" s="594"/>
      <c r="L220" s="594"/>
      <c r="M220" s="594"/>
      <c r="N220" s="594"/>
      <c r="O220" s="290"/>
    </row>
    <row r="221" spans="1:15" s="2" customFormat="1">
      <c r="A221" s="507"/>
      <c r="F221" s="508"/>
      <c r="G221" s="508"/>
      <c r="H221" s="508"/>
      <c r="I221" s="594"/>
      <c r="J221" s="594"/>
      <c r="K221" s="594"/>
      <c r="L221" s="594"/>
      <c r="M221" s="594"/>
      <c r="N221" s="594"/>
      <c r="O221" s="290"/>
    </row>
    <row r="222" spans="1:15" s="2" customFormat="1">
      <c r="A222" s="507"/>
      <c r="F222" s="508"/>
      <c r="G222" s="508"/>
      <c r="H222" s="508"/>
      <c r="I222" s="594"/>
      <c r="J222" s="594"/>
      <c r="K222" s="594"/>
      <c r="L222" s="594"/>
      <c r="M222" s="594"/>
      <c r="N222" s="594"/>
      <c r="O222" s="290"/>
    </row>
    <row r="223" spans="1:15" s="2" customFormat="1">
      <c r="A223" s="507"/>
      <c r="F223" s="508"/>
      <c r="G223" s="508"/>
      <c r="H223" s="508"/>
      <c r="I223" s="594"/>
      <c r="J223" s="594"/>
      <c r="K223" s="594"/>
      <c r="L223" s="594"/>
      <c r="M223" s="594"/>
      <c r="N223" s="594"/>
      <c r="O223" s="290"/>
    </row>
    <row r="224" spans="1:15" s="2" customFormat="1">
      <c r="A224" s="507"/>
      <c r="F224" s="508"/>
      <c r="G224" s="508"/>
      <c r="H224" s="508"/>
      <c r="I224" s="594"/>
      <c r="J224" s="594"/>
      <c r="K224" s="594"/>
      <c r="L224" s="594"/>
      <c r="M224" s="594"/>
      <c r="N224" s="594"/>
      <c r="O224" s="290"/>
    </row>
    <row r="225" spans="1:15" s="2" customFormat="1">
      <c r="A225" s="507"/>
      <c r="F225" s="508"/>
      <c r="G225" s="508"/>
      <c r="H225" s="508"/>
      <c r="I225" s="594"/>
      <c r="J225" s="594"/>
      <c r="K225" s="594"/>
      <c r="L225" s="594"/>
      <c r="M225" s="594"/>
      <c r="N225" s="594"/>
      <c r="O225" s="290"/>
    </row>
    <row r="226" spans="1:15" s="2" customFormat="1">
      <c r="A226" s="507"/>
      <c r="F226" s="508"/>
      <c r="G226" s="508"/>
      <c r="H226" s="508"/>
      <c r="I226" s="594"/>
      <c r="J226" s="594"/>
      <c r="K226" s="594"/>
      <c r="L226" s="594"/>
      <c r="M226" s="594"/>
      <c r="N226" s="594"/>
      <c r="O226" s="290"/>
    </row>
    <row r="227" spans="1:15" s="2" customFormat="1">
      <c r="A227" s="507"/>
      <c r="F227" s="508"/>
      <c r="G227" s="508"/>
      <c r="H227" s="508"/>
      <c r="I227" s="594"/>
      <c r="J227" s="594"/>
      <c r="K227" s="594"/>
      <c r="L227" s="594"/>
      <c r="M227" s="594"/>
      <c r="N227" s="594"/>
      <c r="O227" s="290"/>
    </row>
    <row r="228" spans="1:15" s="2" customFormat="1">
      <c r="A228" s="507"/>
      <c r="F228" s="508"/>
      <c r="G228" s="508"/>
      <c r="H228" s="508"/>
      <c r="I228" s="594"/>
      <c r="J228" s="594"/>
      <c r="K228" s="594"/>
      <c r="L228" s="594"/>
      <c r="M228" s="594"/>
      <c r="N228" s="594"/>
      <c r="O228" s="290"/>
    </row>
    <row r="229" spans="1:15" s="2" customFormat="1">
      <c r="A229" s="507"/>
      <c r="F229" s="508"/>
      <c r="G229" s="508"/>
      <c r="H229" s="508"/>
      <c r="I229" s="594"/>
      <c r="J229" s="594"/>
      <c r="K229" s="594"/>
      <c r="L229" s="594"/>
      <c r="M229" s="594"/>
      <c r="N229" s="594"/>
      <c r="O229" s="290"/>
    </row>
    <row r="230" spans="1:15" s="2" customFormat="1">
      <c r="A230" s="507"/>
      <c r="F230" s="508"/>
      <c r="G230" s="508"/>
      <c r="H230" s="508"/>
      <c r="I230" s="594"/>
      <c r="J230" s="594"/>
      <c r="K230" s="594"/>
      <c r="L230" s="594"/>
      <c r="M230" s="594"/>
      <c r="N230" s="594"/>
      <c r="O230" s="290"/>
    </row>
    <row r="231" spans="1:15" s="2" customFormat="1">
      <c r="A231" s="507"/>
      <c r="F231" s="508"/>
      <c r="G231" s="508"/>
      <c r="H231" s="508"/>
      <c r="I231" s="594"/>
      <c r="J231" s="594"/>
      <c r="K231" s="594"/>
      <c r="L231" s="594"/>
      <c r="M231" s="594"/>
      <c r="N231" s="594"/>
      <c r="O231" s="290"/>
    </row>
    <row r="232" spans="1:15" s="2" customFormat="1">
      <c r="A232" s="507"/>
      <c r="F232" s="508"/>
      <c r="G232" s="508"/>
      <c r="H232" s="508"/>
      <c r="I232" s="594"/>
      <c r="J232" s="594"/>
      <c r="K232" s="594"/>
      <c r="L232" s="594"/>
      <c r="M232" s="594"/>
      <c r="N232" s="594"/>
      <c r="O232" s="290"/>
    </row>
    <row r="233" spans="1:15" s="2" customFormat="1">
      <c r="A233" s="507"/>
      <c r="F233" s="508"/>
      <c r="G233" s="508"/>
      <c r="H233" s="508"/>
      <c r="I233" s="594"/>
      <c r="J233" s="594"/>
      <c r="K233" s="594"/>
      <c r="L233" s="594"/>
      <c r="M233" s="594"/>
      <c r="N233" s="594"/>
      <c r="O233" s="290"/>
    </row>
    <row r="234" spans="1:15" s="2" customFormat="1">
      <c r="A234" s="507"/>
      <c r="F234" s="508"/>
      <c r="G234" s="508"/>
      <c r="H234" s="508"/>
      <c r="I234" s="594"/>
      <c r="J234" s="594"/>
      <c r="K234" s="594"/>
      <c r="L234" s="594"/>
      <c r="M234" s="594"/>
      <c r="N234" s="594"/>
      <c r="O234" s="290"/>
    </row>
    <row r="235" spans="1:15" s="2" customFormat="1">
      <c r="A235" s="507"/>
      <c r="F235" s="508"/>
      <c r="G235" s="508"/>
      <c r="H235" s="508"/>
      <c r="I235" s="594"/>
      <c r="J235" s="594"/>
      <c r="K235" s="594"/>
      <c r="L235" s="594"/>
      <c r="M235" s="594"/>
      <c r="N235" s="594"/>
      <c r="O235" s="290"/>
    </row>
    <row r="236" spans="1:15" s="2" customFormat="1">
      <c r="A236" s="507"/>
      <c r="F236" s="508"/>
      <c r="G236" s="508"/>
      <c r="H236" s="508"/>
      <c r="I236" s="594"/>
      <c r="J236" s="594"/>
      <c r="K236" s="594"/>
      <c r="L236" s="594"/>
      <c r="M236" s="594"/>
      <c r="N236" s="594"/>
      <c r="O236" s="290"/>
    </row>
    <row r="237" spans="1:15" s="2" customFormat="1">
      <c r="A237" s="507"/>
      <c r="F237" s="508"/>
      <c r="G237" s="508"/>
      <c r="H237" s="508"/>
      <c r="I237" s="594"/>
      <c r="J237" s="594"/>
      <c r="K237" s="594"/>
      <c r="L237" s="594"/>
      <c r="M237" s="594"/>
      <c r="N237" s="594"/>
      <c r="O237" s="290"/>
    </row>
    <row r="238" spans="1:15" s="2" customFormat="1">
      <c r="A238" s="507"/>
      <c r="F238" s="508"/>
      <c r="G238" s="508"/>
      <c r="H238" s="508"/>
      <c r="I238" s="594"/>
      <c r="J238" s="594"/>
      <c r="K238" s="594"/>
      <c r="L238" s="594"/>
      <c r="M238" s="594"/>
      <c r="N238" s="594"/>
      <c r="O238" s="290"/>
    </row>
    <row r="239" spans="1:15" s="2" customFormat="1">
      <c r="A239" s="507"/>
      <c r="F239" s="508"/>
      <c r="G239" s="508"/>
      <c r="H239" s="508"/>
      <c r="I239" s="594"/>
      <c r="J239" s="594"/>
      <c r="K239" s="594"/>
      <c r="L239" s="594"/>
      <c r="M239" s="594"/>
      <c r="N239" s="594"/>
      <c r="O239" s="290"/>
    </row>
    <row r="240" spans="1:15" s="2" customFormat="1">
      <c r="A240" s="507"/>
      <c r="F240" s="508"/>
      <c r="G240" s="508"/>
      <c r="H240" s="508"/>
      <c r="I240" s="594"/>
      <c r="J240" s="594"/>
      <c r="K240" s="594"/>
      <c r="L240" s="594"/>
      <c r="M240" s="594"/>
      <c r="N240" s="594"/>
      <c r="O240" s="290"/>
    </row>
    <row r="241" spans="1:15" s="2" customFormat="1">
      <c r="A241" s="507"/>
      <c r="F241" s="508"/>
      <c r="G241" s="508"/>
      <c r="H241" s="508"/>
      <c r="I241" s="594"/>
      <c r="J241" s="594"/>
      <c r="K241" s="594"/>
      <c r="L241" s="594"/>
      <c r="M241" s="594"/>
      <c r="N241" s="594"/>
      <c r="O241" s="290"/>
    </row>
    <row r="242" spans="1:15" s="2" customFormat="1">
      <c r="A242" s="507"/>
      <c r="F242" s="508"/>
      <c r="G242" s="508"/>
      <c r="H242" s="508"/>
      <c r="I242" s="594"/>
      <c r="J242" s="594"/>
      <c r="K242" s="594"/>
      <c r="L242" s="594"/>
      <c r="M242" s="594"/>
      <c r="N242" s="594"/>
      <c r="O242" s="290"/>
    </row>
    <row r="243" spans="1:15" s="2" customFormat="1">
      <c r="A243" s="507"/>
      <c r="F243" s="508"/>
      <c r="G243" s="508"/>
      <c r="H243" s="508"/>
      <c r="I243" s="594"/>
      <c r="J243" s="594"/>
      <c r="K243" s="594"/>
      <c r="L243" s="594"/>
      <c r="M243" s="594"/>
      <c r="N243" s="594"/>
      <c r="O243" s="290"/>
    </row>
    <row r="244" spans="1:15" s="2" customFormat="1">
      <c r="A244" s="507"/>
      <c r="F244" s="508"/>
      <c r="G244" s="508"/>
      <c r="H244" s="508"/>
      <c r="I244" s="594"/>
      <c r="J244" s="594"/>
      <c r="K244" s="594"/>
      <c r="L244" s="594"/>
      <c r="M244" s="594"/>
      <c r="N244" s="594"/>
      <c r="O244" s="290"/>
    </row>
    <row r="245" spans="1:15" s="2" customFormat="1">
      <c r="A245" s="507"/>
      <c r="F245" s="508"/>
      <c r="G245" s="508"/>
      <c r="H245" s="508"/>
      <c r="I245" s="594"/>
      <c r="J245" s="594"/>
      <c r="K245" s="594"/>
      <c r="L245" s="594"/>
      <c r="M245" s="594"/>
      <c r="N245" s="594"/>
      <c r="O245" s="290"/>
    </row>
    <row r="246" spans="1:15" s="2" customFormat="1">
      <c r="A246" s="507"/>
      <c r="F246" s="508"/>
      <c r="G246" s="508"/>
      <c r="H246" s="508"/>
      <c r="I246" s="594"/>
      <c r="J246" s="594"/>
      <c r="K246" s="594"/>
      <c r="L246" s="594"/>
      <c r="M246" s="594"/>
      <c r="N246" s="594"/>
      <c r="O246" s="290"/>
    </row>
    <row r="247" spans="1:15" s="2" customFormat="1">
      <c r="A247" s="507"/>
      <c r="F247" s="508"/>
      <c r="G247" s="508"/>
      <c r="H247" s="508"/>
      <c r="I247" s="594"/>
      <c r="J247" s="594"/>
      <c r="K247" s="594"/>
      <c r="L247" s="594"/>
      <c r="M247" s="594"/>
      <c r="N247" s="594"/>
      <c r="O247" s="290"/>
    </row>
    <row r="248" spans="1:15" s="2" customFormat="1">
      <c r="A248" s="507"/>
      <c r="F248" s="508"/>
      <c r="G248" s="508"/>
      <c r="H248" s="508"/>
      <c r="I248" s="594"/>
      <c r="J248" s="594"/>
      <c r="K248" s="594"/>
      <c r="L248" s="594"/>
      <c r="M248" s="594"/>
      <c r="N248" s="594"/>
      <c r="O248" s="290"/>
    </row>
    <row r="249" spans="1:15" s="2" customFormat="1">
      <c r="A249" s="507"/>
      <c r="F249" s="508"/>
      <c r="G249" s="508"/>
      <c r="H249" s="508"/>
      <c r="I249" s="594"/>
      <c r="J249" s="594"/>
      <c r="K249" s="594"/>
      <c r="L249" s="594"/>
      <c r="M249" s="594"/>
      <c r="N249" s="594"/>
      <c r="O249" s="290"/>
    </row>
    <row r="250" spans="1:15" s="2" customFormat="1">
      <c r="A250" s="507"/>
      <c r="F250" s="508"/>
      <c r="G250" s="508"/>
      <c r="H250" s="508"/>
      <c r="I250" s="594"/>
      <c r="J250" s="594"/>
      <c r="K250" s="594"/>
      <c r="L250" s="594"/>
      <c r="M250" s="594"/>
      <c r="N250" s="594"/>
      <c r="O250" s="290"/>
    </row>
    <row r="251" spans="1:15" s="2" customFormat="1">
      <c r="A251" s="507"/>
      <c r="F251" s="508"/>
      <c r="G251" s="508"/>
      <c r="H251" s="508"/>
      <c r="I251" s="594"/>
      <c r="J251" s="594"/>
      <c r="K251" s="594"/>
      <c r="L251" s="594"/>
      <c r="M251" s="594"/>
      <c r="N251" s="594"/>
      <c r="O251" s="290"/>
    </row>
    <row r="252" spans="1:15" s="2" customFormat="1">
      <c r="A252" s="507"/>
      <c r="F252" s="508"/>
      <c r="G252" s="508"/>
      <c r="H252" s="508"/>
      <c r="I252" s="594"/>
      <c r="J252" s="594"/>
      <c r="K252" s="594"/>
      <c r="L252" s="594"/>
      <c r="M252" s="594"/>
      <c r="N252" s="594"/>
      <c r="O252" s="290"/>
    </row>
    <row r="253" spans="1:15" s="2" customFormat="1">
      <c r="A253" s="507"/>
      <c r="F253" s="508"/>
      <c r="G253" s="508"/>
      <c r="H253" s="508"/>
      <c r="I253" s="594"/>
      <c r="J253" s="594"/>
      <c r="K253" s="594"/>
      <c r="L253" s="594"/>
      <c r="M253" s="594"/>
      <c r="N253" s="594"/>
      <c r="O253" s="290"/>
    </row>
    <row r="254" spans="1:15" s="2" customFormat="1">
      <c r="A254" s="507"/>
      <c r="F254" s="508"/>
      <c r="G254" s="508"/>
      <c r="H254" s="508"/>
      <c r="I254" s="594"/>
      <c r="J254" s="594"/>
      <c r="K254" s="594"/>
      <c r="L254" s="594"/>
      <c r="M254" s="594"/>
      <c r="N254" s="594"/>
      <c r="O254" s="290"/>
    </row>
    <row r="255" spans="1:15" s="2" customFormat="1">
      <c r="A255" s="507"/>
      <c r="F255" s="508"/>
      <c r="G255" s="508"/>
      <c r="H255" s="508"/>
      <c r="I255" s="594"/>
      <c r="J255" s="594"/>
      <c r="K255" s="594"/>
      <c r="L255" s="594"/>
      <c r="M255" s="594"/>
      <c r="N255" s="594"/>
      <c r="O255" s="290"/>
    </row>
    <row r="256" spans="1:15" s="2" customFormat="1">
      <c r="A256" s="507"/>
      <c r="F256" s="508"/>
      <c r="G256" s="508"/>
      <c r="H256" s="508"/>
      <c r="I256" s="594"/>
      <c r="J256" s="594"/>
      <c r="K256" s="594"/>
      <c r="L256" s="594"/>
      <c r="M256" s="594"/>
      <c r="N256" s="594"/>
      <c r="O256" s="290"/>
    </row>
    <row r="257" spans="1:15" s="2" customFormat="1">
      <c r="A257" s="507"/>
      <c r="F257" s="508"/>
      <c r="G257" s="508"/>
      <c r="H257" s="508"/>
      <c r="I257" s="594"/>
      <c r="J257" s="594"/>
      <c r="K257" s="594"/>
      <c r="L257" s="594"/>
      <c r="M257" s="594"/>
      <c r="N257" s="594"/>
      <c r="O257" s="290"/>
    </row>
    <row r="258" spans="1:15" s="2" customFormat="1">
      <c r="A258" s="507"/>
      <c r="F258" s="508"/>
      <c r="G258" s="508"/>
      <c r="H258" s="508"/>
      <c r="I258" s="594"/>
      <c r="J258" s="594"/>
      <c r="K258" s="594"/>
      <c r="L258" s="594"/>
      <c r="M258" s="594"/>
      <c r="N258" s="594"/>
      <c r="O258" s="290"/>
    </row>
    <row r="259" spans="1:15" s="2" customFormat="1">
      <c r="A259" s="507"/>
      <c r="F259" s="508"/>
      <c r="G259" s="508"/>
      <c r="H259" s="508"/>
      <c r="I259" s="594"/>
      <c r="J259" s="594"/>
      <c r="K259" s="594"/>
      <c r="L259" s="594"/>
      <c r="M259" s="594"/>
      <c r="N259" s="594"/>
      <c r="O259" s="290"/>
    </row>
    <row r="260" spans="1:15" s="2" customFormat="1">
      <c r="A260" s="507"/>
      <c r="F260" s="508"/>
      <c r="G260" s="508"/>
      <c r="H260" s="508"/>
      <c r="I260" s="594"/>
      <c r="J260" s="594"/>
      <c r="K260" s="594"/>
      <c r="L260" s="594"/>
      <c r="M260" s="594"/>
      <c r="N260" s="594"/>
      <c r="O260" s="290"/>
    </row>
    <row r="261" spans="1:15" s="2" customFormat="1">
      <c r="A261" s="507"/>
      <c r="F261" s="508"/>
      <c r="G261" s="508"/>
      <c r="H261" s="508"/>
      <c r="I261" s="594"/>
      <c r="J261" s="594"/>
      <c r="K261" s="594"/>
      <c r="L261" s="594"/>
      <c r="M261" s="594"/>
      <c r="N261" s="594"/>
      <c r="O261" s="290"/>
    </row>
    <row r="262" spans="1:15" s="2" customFormat="1">
      <c r="A262" s="507"/>
      <c r="F262" s="508"/>
      <c r="G262" s="508"/>
      <c r="H262" s="508"/>
      <c r="I262" s="594"/>
      <c r="J262" s="594"/>
      <c r="K262" s="594"/>
      <c r="L262" s="594"/>
      <c r="M262" s="594"/>
      <c r="N262" s="594"/>
      <c r="O262" s="290"/>
    </row>
    <row r="263" spans="1:15" s="2" customFormat="1">
      <c r="A263" s="507"/>
      <c r="F263" s="508"/>
      <c r="G263" s="508"/>
      <c r="H263" s="508"/>
      <c r="I263" s="594"/>
      <c r="J263" s="594"/>
      <c r="K263" s="594"/>
      <c r="L263" s="594"/>
      <c r="M263" s="594"/>
      <c r="N263" s="594"/>
      <c r="O263" s="290"/>
    </row>
    <row r="264" spans="1:15" s="2" customFormat="1">
      <c r="A264" s="507"/>
      <c r="F264" s="508"/>
      <c r="G264" s="508"/>
      <c r="H264" s="508"/>
      <c r="I264" s="594"/>
      <c r="J264" s="594"/>
      <c r="K264" s="594"/>
      <c r="L264" s="594"/>
      <c r="M264" s="594"/>
      <c r="N264" s="594"/>
      <c r="O264" s="290"/>
    </row>
    <row r="265" spans="1:15" s="2" customFormat="1">
      <c r="A265" s="507"/>
      <c r="F265" s="508"/>
      <c r="G265" s="508"/>
      <c r="H265" s="508"/>
      <c r="I265" s="594"/>
      <c r="J265" s="594"/>
      <c r="K265" s="594"/>
      <c r="L265" s="594"/>
      <c r="M265" s="594"/>
      <c r="N265" s="594"/>
      <c r="O265" s="290"/>
    </row>
    <row r="266" spans="1:15" s="2" customFormat="1">
      <c r="A266" s="507"/>
      <c r="F266" s="508"/>
      <c r="G266" s="508"/>
      <c r="H266" s="508"/>
      <c r="I266" s="594"/>
      <c r="J266" s="594"/>
      <c r="K266" s="594"/>
      <c r="L266" s="594"/>
      <c r="M266" s="594"/>
      <c r="N266" s="594"/>
      <c r="O266" s="290"/>
    </row>
    <row r="267" spans="1:15" s="2" customFormat="1">
      <c r="A267" s="507"/>
      <c r="F267" s="508"/>
      <c r="G267" s="508"/>
      <c r="H267" s="508"/>
      <c r="I267" s="594"/>
      <c r="J267" s="594"/>
      <c r="K267" s="594"/>
      <c r="L267" s="594"/>
      <c r="M267" s="594"/>
      <c r="N267" s="594"/>
      <c r="O267" s="290"/>
    </row>
    <row r="268" spans="1:15" s="2" customFormat="1">
      <c r="A268" s="507"/>
      <c r="F268" s="508"/>
      <c r="G268" s="508"/>
      <c r="H268" s="508"/>
      <c r="I268" s="594"/>
      <c r="J268" s="594"/>
      <c r="K268" s="594"/>
      <c r="L268" s="594"/>
      <c r="M268" s="594"/>
      <c r="N268" s="594"/>
      <c r="O268" s="290"/>
    </row>
    <row r="269" spans="1:15" s="2" customFormat="1">
      <c r="A269" s="507"/>
      <c r="F269" s="508"/>
      <c r="G269" s="508"/>
      <c r="H269" s="508"/>
      <c r="I269" s="594"/>
      <c r="J269" s="594"/>
      <c r="K269" s="594"/>
      <c r="L269" s="594"/>
      <c r="M269" s="594"/>
      <c r="N269" s="594"/>
      <c r="O269" s="290"/>
    </row>
    <row r="270" spans="1:15" s="2" customFormat="1">
      <c r="A270" s="507"/>
      <c r="F270" s="508"/>
      <c r="G270" s="508"/>
      <c r="H270" s="508"/>
      <c r="I270" s="594"/>
      <c r="J270" s="594"/>
      <c r="K270" s="594"/>
      <c r="L270" s="594"/>
      <c r="M270" s="594"/>
      <c r="N270" s="594"/>
      <c r="O270" s="290"/>
    </row>
    <row r="271" spans="1:15" s="2" customFormat="1">
      <c r="A271" s="507"/>
      <c r="F271" s="508"/>
      <c r="G271" s="508"/>
      <c r="H271" s="508"/>
      <c r="I271" s="594"/>
      <c r="J271" s="594"/>
      <c r="K271" s="594"/>
      <c r="L271" s="594"/>
      <c r="M271" s="594"/>
      <c r="N271" s="594"/>
      <c r="O271" s="290"/>
    </row>
    <row r="272" spans="1:15" s="2" customFormat="1">
      <c r="A272" s="507"/>
      <c r="F272" s="508"/>
      <c r="G272" s="508"/>
      <c r="H272" s="508"/>
      <c r="I272" s="594"/>
      <c r="J272" s="594"/>
      <c r="K272" s="594"/>
      <c r="L272" s="594"/>
      <c r="M272" s="594"/>
      <c r="N272" s="594"/>
      <c r="O272" s="290"/>
    </row>
    <row r="273" spans="1:15" s="2" customFormat="1">
      <c r="A273" s="507"/>
      <c r="F273" s="508"/>
      <c r="G273" s="508"/>
      <c r="H273" s="508"/>
      <c r="I273" s="594"/>
      <c r="J273" s="594"/>
      <c r="K273" s="594"/>
      <c r="L273" s="594"/>
      <c r="M273" s="594"/>
      <c r="N273" s="594"/>
      <c r="O273" s="290"/>
    </row>
    <row r="274" spans="1:15" s="2" customFormat="1">
      <c r="A274" s="507"/>
      <c r="F274" s="508"/>
      <c r="G274" s="508"/>
      <c r="H274" s="508"/>
      <c r="I274" s="594"/>
      <c r="J274" s="594"/>
      <c r="K274" s="594"/>
      <c r="L274" s="594"/>
      <c r="M274" s="594"/>
      <c r="N274" s="594"/>
      <c r="O274" s="290"/>
    </row>
    <row r="275" spans="1:15" s="2" customFormat="1">
      <c r="A275" s="507"/>
      <c r="F275" s="508"/>
      <c r="G275" s="508"/>
      <c r="H275" s="508"/>
      <c r="I275" s="594"/>
      <c r="J275" s="594"/>
      <c r="K275" s="594"/>
      <c r="L275" s="594"/>
      <c r="M275" s="594"/>
      <c r="N275" s="594"/>
      <c r="O275" s="290"/>
    </row>
    <row r="276" spans="1:15" s="2" customFormat="1">
      <c r="A276" s="507"/>
      <c r="F276" s="508"/>
      <c r="G276" s="508"/>
      <c r="H276" s="508"/>
      <c r="I276" s="594"/>
      <c r="J276" s="594"/>
      <c r="K276" s="594"/>
      <c r="L276" s="594"/>
      <c r="M276" s="594"/>
      <c r="N276" s="594"/>
      <c r="O276" s="290"/>
    </row>
    <row r="277" spans="1:15" s="2" customFormat="1">
      <c r="A277" s="507"/>
      <c r="F277" s="508"/>
      <c r="G277" s="508"/>
      <c r="H277" s="508"/>
      <c r="I277" s="594"/>
      <c r="J277" s="594"/>
      <c r="K277" s="594"/>
      <c r="L277" s="594"/>
      <c r="M277" s="594"/>
      <c r="N277" s="594"/>
      <c r="O277" s="290"/>
    </row>
    <row r="278" spans="1:15" s="2" customFormat="1">
      <c r="A278" s="507"/>
      <c r="F278" s="508"/>
      <c r="G278" s="508"/>
      <c r="H278" s="508"/>
      <c r="I278" s="594"/>
      <c r="J278" s="594"/>
      <c r="K278" s="594"/>
      <c r="L278" s="594"/>
      <c r="M278" s="594"/>
      <c r="N278" s="594"/>
      <c r="O278" s="290"/>
    </row>
    <row r="279" spans="1:15" s="2" customFormat="1">
      <c r="A279" s="507"/>
      <c r="F279" s="508"/>
      <c r="G279" s="508"/>
      <c r="H279" s="508"/>
      <c r="I279" s="594"/>
      <c r="J279" s="594"/>
      <c r="K279" s="594"/>
      <c r="L279" s="594"/>
      <c r="M279" s="594"/>
      <c r="N279" s="594"/>
      <c r="O279" s="290"/>
    </row>
    <row r="280" spans="1:15" s="2" customFormat="1">
      <c r="A280" s="507"/>
      <c r="F280" s="508"/>
      <c r="G280" s="508"/>
      <c r="H280" s="508"/>
      <c r="I280" s="594"/>
      <c r="J280" s="594"/>
      <c r="K280" s="594"/>
      <c r="L280" s="594"/>
      <c r="M280" s="594"/>
      <c r="N280" s="594"/>
      <c r="O280" s="290"/>
    </row>
    <row r="281" spans="1:15" s="2" customFormat="1">
      <c r="A281" s="507"/>
      <c r="F281" s="508"/>
      <c r="G281" s="508"/>
      <c r="H281" s="508"/>
      <c r="I281" s="594"/>
      <c r="J281" s="594"/>
      <c r="K281" s="594"/>
      <c r="L281" s="594"/>
      <c r="M281" s="594"/>
      <c r="N281" s="594"/>
      <c r="O281" s="290"/>
    </row>
    <row r="282" spans="1:15" s="2" customFormat="1">
      <c r="A282" s="507"/>
      <c r="F282" s="508"/>
      <c r="G282" s="508"/>
      <c r="H282" s="508"/>
      <c r="I282" s="594"/>
      <c r="J282" s="594"/>
      <c r="K282" s="594"/>
      <c r="L282" s="594"/>
      <c r="M282" s="594"/>
      <c r="N282" s="594"/>
      <c r="O282" s="290"/>
    </row>
    <row r="283" spans="1:15" s="2" customFormat="1">
      <c r="A283" s="507"/>
      <c r="F283" s="508"/>
      <c r="G283" s="508"/>
      <c r="H283" s="508"/>
      <c r="I283" s="594"/>
      <c r="J283" s="594"/>
      <c r="K283" s="594"/>
      <c r="L283" s="594"/>
      <c r="M283" s="594"/>
      <c r="N283" s="594"/>
      <c r="O283" s="290"/>
    </row>
    <row r="284" spans="1:15" s="2" customFormat="1">
      <c r="A284" s="507"/>
      <c r="F284" s="508"/>
      <c r="G284" s="508"/>
      <c r="H284" s="508"/>
      <c r="I284" s="594"/>
      <c r="J284" s="594"/>
      <c r="K284" s="594"/>
      <c r="L284" s="594"/>
      <c r="M284" s="594"/>
      <c r="N284" s="594"/>
      <c r="O284" s="290"/>
    </row>
    <row r="285" spans="1:15" s="2" customFormat="1">
      <c r="A285" s="507"/>
      <c r="F285" s="508"/>
      <c r="G285" s="508"/>
      <c r="H285" s="508"/>
      <c r="I285" s="594"/>
      <c r="J285" s="594"/>
      <c r="K285" s="594"/>
      <c r="L285" s="594"/>
      <c r="M285" s="594"/>
      <c r="N285" s="594"/>
      <c r="O285" s="290"/>
    </row>
    <row r="286" spans="1:15" s="2" customFormat="1">
      <c r="A286" s="507"/>
      <c r="F286" s="508"/>
      <c r="G286" s="508"/>
      <c r="H286" s="508"/>
      <c r="I286" s="594"/>
      <c r="J286" s="594"/>
      <c r="K286" s="594"/>
      <c r="L286" s="594"/>
      <c r="M286" s="594"/>
      <c r="N286" s="594"/>
      <c r="O286" s="290"/>
    </row>
    <row r="287" spans="1:15" s="2" customFormat="1">
      <c r="A287" s="507"/>
      <c r="F287" s="508"/>
      <c r="G287" s="508"/>
      <c r="H287" s="508"/>
      <c r="I287" s="594"/>
      <c r="J287" s="594"/>
      <c r="K287" s="594"/>
      <c r="L287" s="594"/>
      <c r="M287" s="594"/>
      <c r="N287" s="594"/>
      <c r="O287" s="290"/>
    </row>
    <row r="288" spans="1:15" s="2" customFormat="1">
      <c r="A288" s="507"/>
      <c r="F288" s="508"/>
      <c r="G288" s="508"/>
      <c r="H288" s="508"/>
      <c r="I288" s="594"/>
      <c r="J288" s="594"/>
      <c r="K288" s="594"/>
      <c r="L288" s="594"/>
      <c r="M288" s="594"/>
      <c r="N288" s="594"/>
      <c r="O288" s="290"/>
    </row>
    <row r="289" spans="1:15" s="2" customFormat="1">
      <c r="A289" s="507"/>
      <c r="F289" s="508"/>
      <c r="G289" s="508"/>
      <c r="H289" s="508"/>
      <c r="I289" s="594"/>
      <c r="J289" s="594"/>
      <c r="K289" s="594"/>
      <c r="L289" s="594"/>
      <c r="M289" s="594"/>
      <c r="N289" s="594"/>
      <c r="O289" s="290"/>
    </row>
    <row r="290" spans="1:15" s="2" customFormat="1">
      <c r="A290" s="507"/>
      <c r="F290" s="508"/>
      <c r="G290" s="508"/>
      <c r="H290" s="508"/>
      <c r="I290" s="594"/>
      <c r="J290" s="594"/>
      <c r="K290" s="594"/>
      <c r="L290" s="594"/>
      <c r="M290" s="594"/>
      <c r="N290" s="594"/>
      <c r="O290" s="290"/>
    </row>
    <row r="291" spans="1:15" s="2" customFormat="1">
      <c r="A291" s="507"/>
      <c r="F291" s="508"/>
      <c r="G291" s="508"/>
      <c r="H291" s="508"/>
      <c r="I291" s="594"/>
      <c r="J291" s="594"/>
      <c r="K291" s="594"/>
      <c r="L291" s="594"/>
      <c r="M291" s="594"/>
      <c r="N291" s="594"/>
      <c r="O291" s="290"/>
    </row>
    <row r="292" spans="1:15" s="2" customFormat="1">
      <c r="A292" s="507"/>
      <c r="F292" s="508"/>
      <c r="G292" s="508"/>
      <c r="H292" s="508"/>
      <c r="I292" s="594"/>
      <c r="J292" s="594"/>
      <c r="K292" s="594"/>
      <c r="L292" s="594"/>
      <c r="M292" s="594"/>
      <c r="N292" s="594"/>
      <c r="O292" s="290"/>
    </row>
    <row r="293" spans="1:15" s="2" customFormat="1">
      <c r="A293" s="507"/>
      <c r="F293" s="508"/>
      <c r="G293" s="508"/>
      <c r="H293" s="508"/>
      <c r="I293" s="594"/>
      <c r="J293" s="594"/>
      <c r="K293" s="594"/>
      <c r="L293" s="594"/>
      <c r="M293" s="594"/>
      <c r="N293" s="594"/>
      <c r="O293" s="290"/>
    </row>
    <row r="294" spans="1:15" s="2" customFormat="1">
      <c r="A294" s="507"/>
      <c r="F294" s="508"/>
      <c r="G294" s="508"/>
      <c r="H294" s="508"/>
      <c r="I294" s="594"/>
      <c r="J294" s="594"/>
      <c r="K294" s="594"/>
      <c r="L294" s="594"/>
      <c r="M294" s="594"/>
      <c r="N294" s="594"/>
      <c r="O294" s="290"/>
    </row>
    <row r="295" spans="1:15" s="2" customFormat="1">
      <c r="A295" s="507"/>
      <c r="F295" s="508"/>
      <c r="G295" s="508"/>
      <c r="H295" s="508"/>
      <c r="I295" s="594"/>
      <c r="J295" s="594"/>
      <c r="K295" s="594"/>
      <c r="L295" s="594"/>
      <c r="M295" s="594"/>
      <c r="N295" s="594"/>
      <c r="O295" s="290"/>
    </row>
    <row r="296" spans="1:15" s="2" customFormat="1">
      <c r="A296" s="507"/>
      <c r="F296" s="508"/>
      <c r="G296" s="508"/>
      <c r="H296" s="508"/>
      <c r="I296" s="594"/>
      <c r="J296" s="594"/>
      <c r="K296" s="594"/>
      <c r="L296" s="594"/>
      <c r="M296" s="594"/>
      <c r="N296" s="594"/>
      <c r="O296" s="290"/>
    </row>
    <row r="297" spans="1:15" s="2" customFormat="1">
      <c r="A297" s="507"/>
      <c r="F297" s="508"/>
      <c r="G297" s="508"/>
      <c r="H297" s="508"/>
      <c r="I297" s="594"/>
      <c r="J297" s="594"/>
      <c r="K297" s="594"/>
      <c r="L297" s="594"/>
      <c r="M297" s="594"/>
      <c r="N297" s="594"/>
      <c r="O297" s="290"/>
    </row>
    <row r="298" spans="1:15" s="2" customFormat="1">
      <c r="A298" s="507"/>
      <c r="F298" s="508"/>
      <c r="G298" s="508"/>
      <c r="H298" s="508"/>
      <c r="I298" s="594"/>
      <c r="J298" s="594"/>
      <c r="K298" s="594"/>
      <c r="L298" s="594"/>
      <c r="M298" s="594"/>
      <c r="N298" s="594"/>
      <c r="O298" s="290"/>
    </row>
    <row r="299" spans="1:15" s="2" customFormat="1">
      <c r="A299" s="507"/>
      <c r="F299" s="508"/>
      <c r="G299" s="508"/>
      <c r="H299" s="508"/>
      <c r="I299" s="594"/>
      <c r="J299" s="594"/>
      <c r="K299" s="594"/>
      <c r="L299" s="594"/>
      <c r="M299" s="594"/>
      <c r="N299" s="594"/>
      <c r="O299" s="290"/>
    </row>
    <row r="300" spans="1:15" s="2" customFormat="1">
      <c r="A300" s="507"/>
      <c r="F300" s="508"/>
      <c r="G300" s="508"/>
      <c r="H300" s="508"/>
      <c r="I300" s="594"/>
      <c r="J300" s="594"/>
      <c r="K300" s="594"/>
      <c r="L300" s="594"/>
      <c r="M300" s="594"/>
      <c r="N300" s="594"/>
      <c r="O300" s="290"/>
    </row>
    <row r="301" spans="1:15" s="2" customFormat="1">
      <c r="A301" s="507"/>
      <c r="F301" s="508"/>
      <c r="G301" s="508"/>
      <c r="H301" s="508"/>
      <c r="I301" s="594"/>
      <c r="J301" s="594"/>
      <c r="K301" s="594"/>
      <c r="L301" s="594"/>
      <c r="M301" s="594"/>
      <c r="N301" s="594"/>
      <c r="O301" s="290"/>
    </row>
    <row r="302" spans="1:15" s="2" customFormat="1">
      <c r="A302" s="507"/>
      <c r="F302" s="508"/>
      <c r="G302" s="508"/>
      <c r="H302" s="508"/>
      <c r="I302" s="594"/>
      <c r="J302" s="594"/>
      <c r="K302" s="594"/>
      <c r="L302" s="594"/>
      <c r="M302" s="594"/>
      <c r="N302" s="594"/>
      <c r="O302" s="290"/>
    </row>
    <row r="303" spans="1:15" s="2" customFormat="1">
      <c r="A303" s="507"/>
      <c r="F303" s="508"/>
      <c r="G303" s="508"/>
      <c r="H303" s="508"/>
      <c r="I303" s="594"/>
      <c r="J303" s="594"/>
      <c r="K303" s="594"/>
      <c r="L303" s="594"/>
      <c r="M303" s="594"/>
      <c r="N303" s="594"/>
      <c r="O303" s="290"/>
    </row>
    <row r="304" spans="1:15" s="2" customFormat="1">
      <c r="A304" s="507"/>
      <c r="F304" s="508"/>
      <c r="G304" s="508"/>
      <c r="H304" s="508"/>
      <c r="I304" s="594"/>
      <c r="J304" s="594"/>
      <c r="K304" s="594"/>
      <c r="L304" s="594"/>
      <c r="M304" s="594"/>
      <c r="N304" s="594"/>
      <c r="O304" s="290"/>
    </row>
    <row r="305" spans="1:15" s="2" customFormat="1">
      <c r="A305" s="507"/>
      <c r="F305" s="508"/>
      <c r="G305" s="508"/>
      <c r="H305" s="508"/>
      <c r="I305" s="594"/>
      <c r="J305" s="594"/>
      <c r="K305" s="594"/>
      <c r="L305" s="594"/>
      <c r="M305" s="594"/>
      <c r="N305" s="594"/>
      <c r="O305" s="290"/>
    </row>
    <row r="306" spans="1:15" s="2" customFormat="1">
      <c r="A306" s="507"/>
      <c r="F306" s="508"/>
      <c r="G306" s="508"/>
      <c r="H306" s="508"/>
      <c r="I306" s="594"/>
      <c r="J306" s="594"/>
      <c r="K306" s="594"/>
      <c r="L306" s="594"/>
      <c r="M306" s="594"/>
      <c r="N306" s="594"/>
      <c r="O306" s="290"/>
    </row>
    <row r="307" spans="1:15" s="2" customFormat="1">
      <c r="A307" s="507"/>
      <c r="F307" s="508"/>
      <c r="G307" s="508"/>
      <c r="H307" s="508"/>
      <c r="I307" s="594"/>
      <c r="J307" s="594"/>
      <c r="K307" s="594"/>
      <c r="L307" s="594"/>
      <c r="M307" s="594"/>
      <c r="N307" s="594"/>
      <c r="O307" s="290"/>
    </row>
    <row r="308" spans="1:15" s="2" customFormat="1">
      <c r="A308" s="507"/>
      <c r="F308" s="508"/>
      <c r="G308" s="508"/>
      <c r="H308" s="508"/>
      <c r="I308" s="594"/>
      <c r="J308" s="594"/>
      <c r="K308" s="594"/>
      <c r="L308" s="594"/>
      <c r="M308" s="594"/>
      <c r="N308" s="594"/>
      <c r="O308" s="290"/>
    </row>
    <row r="309" spans="1:15" s="2" customFormat="1">
      <c r="A309" s="507"/>
      <c r="F309" s="508"/>
      <c r="G309" s="508"/>
      <c r="H309" s="508"/>
      <c r="I309" s="594"/>
      <c r="J309" s="594"/>
      <c r="K309" s="594"/>
      <c r="L309" s="594"/>
      <c r="M309" s="594"/>
      <c r="N309" s="594"/>
      <c r="O309" s="290"/>
    </row>
    <row r="310" spans="1:15" s="2" customFormat="1">
      <c r="A310" s="507"/>
      <c r="F310" s="508"/>
      <c r="G310" s="508"/>
      <c r="H310" s="508"/>
      <c r="I310" s="594"/>
      <c r="J310" s="594"/>
      <c r="K310" s="594"/>
      <c r="L310" s="594"/>
      <c r="M310" s="594"/>
      <c r="N310" s="594"/>
      <c r="O310" s="290"/>
    </row>
    <row r="311" spans="1:15" s="2" customFormat="1">
      <c r="A311" s="507"/>
      <c r="F311" s="508"/>
      <c r="G311" s="508"/>
      <c r="H311" s="508"/>
      <c r="I311" s="594"/>
      <c r="J311" s="594"/>
      <c r="K311" s="594"/>
      <c r="L311" s="594"/>
      <c r="M311" s="594"/>
      <c r="N311" s="594"/>
      <c r="O311" s="290"/>
    </row>
    <row r="312" spans="1:15" s="2" customFormat="1">
      <c r="A312" s="507"/>
      <c r="F312" s="508"/>
      <c r="G312" s="508"/>
      <c r="H312" s="508"/>
      <c r="I312" s="594"/>
      <c r="J312" s="594"/>
      <c r="K312" s="594"/>
      <c r="L312" s="594"/>
      <c r="M312" s="594"/>
      <c r="N312" s="594"/>
      <c r="O312" s="290"/>
    </row>
    <row r="313" spans="1:15" s="2" customFormat="1">
      <c r="A313" s="507"/>
      <c r="F313" s="508"/>
      <c r="G313" s="508"/>
      <c r="H313" s="508"/>
      <c r="I313" s="594"/>
      <c r="J313" s="594"/>
      <c r="K313" s="594"/>
      <c r="L313" s="594"/>
      <c r="M313" s="594"/>
      <c r="N313" s="594"/>
      <c r="O313" s="290"/>
    </row>
    <row r="314" spans="1:15" s="2" customFormat="1">
      <c r="A314" s="507"/>
      <c r="F314" s="508"/>
      <c r="G314" s="508"/>
      <c r="H314" s="508"/>
      <c r="I314" s="594"/>
      <c r="J314" s="594"/>
      <c r="K314" s="594"/>
      <c r="L314" s="594"/>
      <c r="M314" s="594"/>
      <c r="N314" s="594"/>
      <c r="O314" s="290"/>
    </row>
    <row r="315" spans="1:15" s="2" customFormat="1">
      <c r="A315" s="507"/>
      <c r="F315" s="508"/>
      <c r="G315" s="508"/>
      <c r="H315" s="508"/>
      <c r="I315" s="594"/>
      <c r="J315" s="594"/>
      <c r="K315" s="594"/>
      <c r="L315" s="594"/>
      <c r="M315" s="594"/>
      <c r="N315" s="594"/>
      <c r="O315" s="290"/>
    </row>
    <row r="316" spans="1:15" s="2" customFormat="1">
      <c r="A316" s="507"/>
      <c r="F316" s="508"/>
      <c r="G316" s="508"/>
      <c r="H316" s="508"/>
      <c r="I316" s="594"/>
      <c r="J316" s="594"/>
      <c r="K316" s="594"/>
      <c r="L316" s="594"/>
      <c r="M316" s="594"/>
      <c r="N316" s="594"/>
      <c r="O316" s="290"/>
    </row>
    <row r="317" spans="1:15" s="2" customFormat="1">
      <c r="A317" s="507"/>
      <c r="F317" s="508"/>
      <c r="G317" s="508"/>
      <c r="H317" s="508"/>
      <c r="I317" s="594"/>
      <c r="J317" s="594"/>
      <c r="K317" s="594"/>
      <c r="L317" s="594"/>
      <c r="M317" s="594"/>
      <c r="N317" s="594"/>
      <c r="O317" s="290"/>
    </row>
    <row r="318" spans="1:15" s="2" customFormat="1">
      <c r="A318" s="507"/>
      <c r="F318" s="508"/>
      <c r="G318" s="508"/>
      <c r="H318" s="508"/>
      <c r="I318" s="594"/>
      <c r="J318" s="594"/>
      <c r="K318" s="594"/>
      <c r="L318" s="594"/>
      <c r="M318" s="594"/>
      <c r="N318" s="594"/>
      <c r="O318" s="290"/>
    </row>
    <row r="319" spans="1:15" s="2" customFormat="1">
      <c r="A319" s="507"/>
      <c r="F319" s="508"/>
      <c r="G319" s="508"/>
      <c r="H319" s="508"/>
      <c r="I319" s="594"/>
      <c r="J319" s="594"/>
      <c r="K319" s="594"/>
      <c r="L319" s="594"/>
      <c r="M319" s="594"/>
      <c r="N319" s="594"/>
      <c r="O319" s="290"/>
    </row>
    <row r="320" spans="1:15" s="2" customFormat="1">
      <c r="A320" s="507"/>
      <c r="F320" s="508"/>
      <c r="G320" s="508"/>
      <c r="H320" s="508"/>
      <c r="I320" s="594"/>
      <c r="J320" s="594"/>
      <c r="K320" s="594"/>
      <c r="L320" s="594"/>
      <c r="M320" s="594"/>
      <c r="N320" s="594"/>
      <c r="O320" s="290"/>
    </row>
    <row r="321" spans="1:15" s="2" customFormat="1">
      <c r="A321" s="507"/>
      <c r="F321" s="508"/>
      <c r="G321" s="508"/>
      <c r="H321" s="508"/>
      <c r="I321" s="594"/>
      <c r="J321" s="594"/>
      <c r="K321" s="594"/>
      <c r="L321" s="594"/>
      <c r="M321" s="594"/>
      <c r="N321" s="594"/>
      <c r="O321" s="290"/>
    </row>
    <row r="322" spans="1:15" s="2" customFormat="1">
      <c r="A322" s="507"/>
      <c r="F322" s="508"/>
      <c r="G322" s="508"/>
      <c r="H322" s="508"/>
      <c r="I322" s="594"/>
      <c r="J322" s="594"/>
      <c r="K322" s="594"/>
      <c r="L322" s="594"/>
      <c r="M322" s="594"/>
      <c r="N322" s="594"/>
      <c r="O322" s="290"/>
    </row>
    <row r="323" spans="1:15" s="2" customFormat="1">
      <c r="A323" s="507"/>
      <c r="F323" s="508"/>
      <c r="G323" s="508"/>
      <c r="H323" s="508"/>
      <c r="I323" s="594"/>
      <c r="J323" s="594"/>
      <c r="K323" s="594"/>
      <c r="L323" s="594"/>
      <c r="M323" s="594"/>
      <c r="N323" s="594"/>
      <c r="O323" s="290"/>
    </row>
    <row r="324" spans="1:15" s="2" customFormat="1">
      <c r="A324" s="507"/>
      <c r="F324" s="508"/>
      <c r="G324" s="508"/>
      <c r="H324" s="508"/>
      <c r="I324" s="594"/>
      <c r="J324" s="594"/>
      <c r="K324" s="594"/>
      <c r="L324" s="594"/>
      <c r="M324" s="594"/>
      <c r="N324" s="594"/>
      <c r="O324" s="290"/>
    </row>
    <row r="325" spans="1:15" s="2" customFormat="1">
      <c r="A325" s="507"/>
      <c r="F325" s="508"/>
      <c r="G325" s="508"/>
      <c r="H325" s="508"/>
      <c r="I325" s="594"/>
      <c r="J325" s="594"/>
      <c r="K325" s="594"/>
      <c r="L325" s="594"/>
      <c r="M325" s="594"/>
      <c r="N325" s="594"/>
      <c r="O325" s="290"/>
    </row>
    <row r="326" spans="1:15" s="2" customFormat="1">
      <c r="A326" s="507"/>
      <c r="F326" s="508"/>
      <c r="G326" s="508"/>
      <c r="H326" s="508"/>
      <c r="I326" s="594"/>
      <c r="J326" s="594"/>
      <c r="K326" s="594"/>
      <c r="L326" s="594"/>
      <c r="M326" s="594"/>
      <c r="N326" s="594"/>
      <c r="O326" s="290"/>
    </row>
    <row r="327" spans="1:15" s="2" customFormat="1">
      <c r="A327" s="507"/>
      <c r="F327" s="508"/>
      <c r="G327" s="508"/>
      <c r="H327" s="508"/>
      <c r="I327" s="594"/>
      <c r="J327" s="594"/>
      <c r="K327" s="594"/>
      <c r="L327" s="594"/>
      <c r="M327" s="594"/>
      <c r="N327" s="594"/>
      <c r="O327" s="290"/>
    </row>
    <row r="328" spans="1:15" s="2" customFormat="1">
      <c r="A328" s="507"/>
      <c r="F328" s="508"/>
      <c r="G328" s="508"/>
      <c r="H328" s="508"/>
      <c r="I328" s="594"/>
      <c r="J328" s="594"/>
      <c r="K328" s="594"/>
      <c r="L328" s="594"/>
      <c r="M328" s="594"/>
      <c r="N328" s="594"/>
      <c r="O328" s="290"/>
    </row>
    <row r="329" spans="1:15" s="2" customFormat="1">
      <c r="A329" s="507"/>
      <c r="F329" s="508"/>
      <c r="G329" s="508"/>
      <c r="H329" s="508"/>
      <c r="I329" s="594"/>
      <c r="J329" s="594"/>
      <c r="K329" s="594"/>
      <c r="L329" s="594"/>
      <c r="M329" s="594"/>
      <c r="N329" s="594"/>
      <c r="O329" s="290"/>
    </row>
    <row r="330" spans="1:15" s="2" customFormat="1">
      <c r="A330" s="507"/>
      <c r="F330" s="508"/>
      <c r="G330" s="508"/>
      <c r="H330" s="508"/>
      <c r="I330" s="594"/>
      <c r="J330" s="594"/>
      <c r="K330" s="594"/>
      <c r="L330" s="594"/>
      <c r="M330" s="594"/>
      <c r="N330" s="594"/>
      <c r="O330" s="290"/>
    </row>
    <row r="331" spans="1:15" s="2" customFormat="1">
      <c r="A331" s="507"/>
      <c r="F331" s="508"/>
      <c r="G331" s="508"/>
      <c r="H331" s="508"/>
      <c r="I331" s="594"/>
      <c r="J331" s="594"/>
      <c r="K331" s="594"/>
      <c r="L331" s="594"/>
      <c r="M331" s="594"/>
      <c r="N331" s="594"/>
      <c r="O331" s="290"/>
    </row>
    <row r="332" spans="1:15" s="2" customFormat="1">
      <c r="A332" s="507"/>
      <c r="F332" s="508"/>
      <c r="G332" s="508"/>
      <c r="H332" s="508"/>
      <c r="I332" s="594"/>
      <c r="J332" s="594"/>
      <c r="K332" s="594"/>
      <c r="L332" s="594"/>
      <c r="M332" s="594"/>
      <c r="N332" s="594"/>
      <c r="O332" s="290"/>
    </row>
    <row r="333" spans="1:15" s="2" customFormat="1">
      <c r="A333" s="507"/>
      <c r="F333" s="508"/>
      <c r="G333" s="508"/>
      <c r="H333" s="508"/>
      <c r="I333" s="594"/>
      <c r="J333" s="594"/>
      <c r="K333" s="594"/>
      <c r="L333" s="594"/>
      <c r="M333" s="594"/>
      <c r="N333" s="594"/>
      <c r="O333" s="290"/>
    </row>
    <row r="334" spans="1:15" s="2" customFormat="1">
      <c r="A334" s="507"/>
      <c r="F334" s="508"/>
      <c r="G334" s="508"/>
      <c r="H334" s="508"/>
      <c r="I334" s="594"/>
      <c r="J334" s="594"/>
      <c r="K334" s="594"/>
      <c r="L334" s="594"/>
      <c r="M334" s="594"/>
      <c r="N334" s="594"/>
      <c r="O334" s="290"/>
    </row>
    <row r="335" spans="1:15" s="2" customFormat="1">
      <c r="A335" s="507"/>
      <c r="F335" s="508"/>
      <c r="G335" s="508"/>
      <c r="H335" s="508"/>
      <c r="I335" s="594"/>
      <c r="J335" s="594"/>
      <c r="K335" s="594"/>
      <c r="L335" s="594"/>
      <c r="M335" s="594"/>
      <c r="N335" s="594"/>
      <c r="O335" s="290"/>
    </row>
    <row r="336" spans="1:15" s="2" customFormat="1">
      <c r="A336" s="507"/>
      <c r="F336" s="508"/>
      <c r="G336" s="508"/>
      <c r="H336" s="508"/>
      <c r="I336" s="594"/>
      <c r="J336" s="594"/>
      <c r="K336" s="594"/>
      <c r="L336" s="594"/>
      <c r="M336" s="594"/>
      <c r="N336" s="594"/>
      <c r="O336" s="290"/>
    </row>
    <row r="337" spans="1:15" s="2" customFormat="1">
      <c r="A337" s="507"/>
      <c r="F337" s="508"/>
      <c r="G337" s="508"/>
      <c r="H337" s="508"/>
      <c r="I337" s="594"/>
      <c r="J337" s="594"/>
      <c r="K337" s="594"/>
      <c r="L337" s="594"/>
      <c r="M337" s="594"/>
      <c r="N337" s="594"/>
      <c r="O337" s="290"/>
    </row>
    <row r="338" spans="1:15" s="2" customFormat="1">
      <c r="A338" s="507"/>
      <c r="F338" s="508"/>
      <c r="G338" s="508"/>
      <c r="H338" s="508"/>
      <c r="I338" s="594"/>
      <c r="J338" s="594"/>
      <c r="K338" s="594"/>
      <c r="L338" s="594"/>
      <c r="M338" s="594"/>
      <c r="N338" s="594"/>
      <c r="O338" s="290"/>
    </row>
    <row r="339" spans="1:15" s="2" customFormat="1">
      <c r="A339" s="507"/>
      <c r="F339" s="508"/>
      <c r="G339" s="508"/>
      <c r="H339" s="508"/>
      <c r="I339" s="594"/>
      <c r="J339" s="594"/>
      <c r="K339" s="594"/>
      <c r="L339" s="594"/>
      <c r="M339" s="594"/>
      <c r="N339" s="594"/>
      <c r="O339" s="290"/>
    </row>
    <row r="340" spans="1:15" s="2" customFormat="1">
      <c r="A340" s="507"/>
      <c r="F340" s="508"/>
      <c r="G340" s="508"/>
      <c r="H340" s="508"/>
      <c r="I340" s="594"/>
      <c r="J340" s="594"/>
      <c r="K340" s="594"/>
      <c r="L340" s="594"/>
      <c r="M340" s="594"/>
      <c r="N340" s="594"/>
      <c r="O340" s="290"/>
    </row>
    <row r="341" spans="1:15" s="2" customFormat="1">
      <c r="A341" s="507"/>
      <c r="F341" s="508"/>
      <c r="G341" s="508"/>
      <c r="H341" s="508"/>
      <c r="I341" s="594"/>
      <c r="J341" s="594"/>
      <c r="K341" s="594"/>
      <c r="L341" s="594"/>
      <c r="M341" s="594"/>
      <c r="N341" s="594"/>
      <c r="O341" s="290"/>
    </row>
    <row r="342" spans="1:15" s="2" customFormat="1">
      <c r="A342" s="507"/>
      <c r="F342" s="508"/>
      <c r="G342" s="508"/>
      <c r="H342" s="508"/>
      <c r="I342" s="594"/>
      <c r="J342" s="594"/>
      <c r="K342" s="594"/>
      <c r="L342" s="594"/>
      <c r="M342" s="594"/>
      <c r="N342" s="594"/>
      <c r="O342" s="290"/>
    </row>
    <row r="343" spans="1:15" s="2" customFormat="1">
      <c r="A343" s="507"/>
      <c r="F343" s="508"/>
      <c r="G343" s="508"/>
      <c r="H343" s="508"/>
      <c r="I343" s="594"/>
      <c r="J343" s="594"/>
      <c r="K343" s="594"/>
      <c r="L343" s="594"/>
      <c r="M343" s="594"/>
      <c r="N343" s="594"/>
      <c r="O343" s="290"/>
    </row>
    <row r="344" spans="1:15" s="2" customFormat="1">
      <c r="A344" s="507"/>
      <c r="F344" s="508"/>
      <c r="G344" s="508"/>
      <c r="H344" s="508"/>
      <c r="I344" s="594"/>
      <c r="J344" s="594"/>
      <c r="K344" s="594"/>
      <c r="L344" s="594"/>
      <c r="M344" s="594"/>
      <c r="N344" s="594"/>
      <c r="O344" s="290"/>
    </row>
    <row r="345" spans="1:15" s="2" customFormat="1">
      <c r="A345" s="507"/>
      <c r="F345" s="508"/>
      <c r="G345" s="508"/>
      <c r="H345" s="508"/>
      <c r="I345" s="594"/>
      <c r="J345" s="594"/>
      <c r="K345" s="594"/>
      <c r="L345" s="594"/>
      <c r="M345" s="594"/>
      <c r="N345" s="594"/>
      <c r="O345" s="290"/>
    </row>
    <row r="346" spans="1:15" s="2" customFormat="1">
      <c r="A346" s="507"/>
      <c r="F346" s="508"/>
      <c r="G346" s="508"/>
      <c r="H346" s="508"/>
      <c r="I346" s="594"/>
      <c r="J346" s="594"/>
      <c r="K346" s="594"/>
      <c r="L346" s="594"/>
      <c r="M346" s="594"/>
      <c r="N346" s="594"/>
      <c r="O346" s="290"/>
    </row>
    <row r="347" spans="1:15" s="2" customFormat="1">
      <c r="A347" s="507"/>
      <c r="F347" s="508"/>
      <c r="G347" s="508"/>
      <c r="H347" s="508"/>
      <c r="I347" s="594"/>
      <c r="J347" s="594"/>
      <c r="K347" s="594"/>
      <c r="L347" s="594"/>
      <c r="M347" s="594"/>
      <c r="N347" s="594"/>
      <c r="O347" s="290"/>
    </row>
    <row r="348" spans="1:15" s="2" customFormat="1">
      <c r="A348" s="507"/>
      <c r="F348" s="508"/>
      <c r="G348" s="508"/>
      <c r="H348" s="508"/>
      <c r="I348" s="594"/>
      <c r="J348" s="594"/>
      <c r="K348" s="594"/>
      <c r="L348" s="594"/>
      <c r="M348" s="594"/>
      <c r="N348" s="594"/>
      <c r="O348" s="290"/>
    </row>
    <row r="349" spans="1:15" s="2" customFormat="1">
      <c r="A349" s="507"/>
      <c r="F349" s="508"/>
      <c r="G349" s="508"/>
      <c r="H349" s="508"/>
      <c r="I349" s="594"/>
      <c r="J349" s="594"/>
      <c r="K349" s="594"/>
      <c r="L349" s="594"/>
      <c r="M349" s="594"/>
      <c r="N349" s="594"/>
      <c r="O349" s="290"/>
    </row>
    <row r="350" spans="1:15" s="2" customFormat="1">
      <c r="A350" s="507"/>
      <c r="F350" s="508"/>
      <c r="G350" s="508"/>
      <c r="H350" s="508"/>
      <c r="I350" s="594"/>
      <c r="J350" s="594"/>
      <c r="K350" s="594"/>
      <c r="L350" s="594"/>
      <c r="M350" s="594"/>
      <c r="N350" s="594"/>
      <c r="O350" s="290"/>
    </row>
    <row r="351" spans="1:15" s="2" customFormat="1">
      <c r="A351" s="507"/>
      <c r="F351" s="508"/>
      <c r="G351" s="508"/>
      <c r="H351" s="508"/>
      <c r="I351" s="594"/>
      <c r="J351" s="594"/>
      <c r="K351" s="594"/>
      <c r="L351" s="594"/>
      <c r="M351" s="594"/>
      <c r="N351" s="594"/>
      <c r="O351" s="290"/>
    </row>
    <row r="352" spans="1:15" s="2" customFormat="1">
      <c r="A352" s="507"/>
      <c r="F352" s="508"/>
      <c r="G352" s="508"/>
      <c r="H352" s="508"/>
      <c r="I352" s="594"/>
      <c r="J352" s="594"/>
      <c r="K352" s="594"/>
      <c r="L352" s="594"/>
      <c r="M352" s="594"/>
      <c r="N352" s="594"/>
      <c r="O352" s="290"/>
    </row>
    <row r="353" spans="1:15" s="2" customFormat="1">
      <c r="A353" s="507"/>
      <c r="F353" s="508"/>
      <c r="G353" s="508"/>
      <c r="H353" s="508"/>
      <c r="I353" s="594"/>
      <c r="J353" s="594"/>
      <c r="K353" s="594"/>
      <c r="L353" s="594"/>
      <c r="M353" s="594"/>
      <c r="N353" s="594"/>
      <c r="O353" s="290"/>
    </row>
    <row r="354" spans="1:15" s="2" customFormat="1">
      <c r="A354" s="507"/>
      <c r="F354" s="508"/>
      <c r="G354" s="508"/>
      <c r="H354" s="508"/>
      <c r="I354" s="594"/>
      <c r="J354" s="594"/>
      <c r="K354" s="594"/>
      <c r="L354" s="594"/>
      <c r="M354" s="594"/>
      <c r="N354" s="594"/>
      <c r="O354" s="290"/>
    </row>
    <row r="355" spans="1:15" s="2" customFormat="1">
      <c r="A355" s="507"/>
      <c r="F355" s="508"/>
      <c r="G355" s="508"/>
      <c r="H355" s="508"/>
      <c r="I355" s="594"/>
      <c r="J355" s="594"/>
      <c r="K355" s="594"/>
      <c r="L355" s="594"/>
      <c r="M355" s="594"/>
      <c r="N355" s="594"/>
      <c r="O355" s="290"/>
    </row>
    <row r="356" spans="1:15" s="2" customFormat="1">
      <c r="A356" s="507"/>
      <c r="F356" s="508"/>
      <c r="G356" s="508"/>
      <c r="H356" s="508"/>
      <c r="I356" s="594"/>
      <c r="J356" s="594"/>
      <c r="K356" s="594"/>
      <c r="L356" s="594"/>
      <c r="M356" s="594"/>
      <c r="N356" s="594"/>
      <c r="O356" s="290"/>
    </row>
    <row r="357" spans="1:15" s="2" customFormat="1">
      <c r="A357" s="507"/>
      <c r="F357" s="508"/>
      <c r="G357" s="508"/>
      <c r="H357" s="508"/>
      <c r="I357" s="594"/>
      <c r="J357" s="594"/>
      <c r="K357" s="594"/>
      <c r="L357" s="594"/>
      <c r="M357" s="594"/>
      <c r="N357" s="594"/>
      <c r="O357" s="290"/>
    </row>
    <row r="358" spans="1:15" s="2" customFormat="1">
      <c r="A358" s="507"/>
      <c r="F358" s="508"/>
      <c r="G358" s="508"/>
      <c r="H358" s="508"/>
      <c r="I358" s="594"/>
      <c r="J358" s="594"/>
      <c r="K358" s="594"/>
      <c r="L358" s="594"/>
      <c r="M358" s="594"/>
      <c r="N358" s="594"/>
      <c r="O358" s="290"/>
    </row>
    <row r="359" spans="1:15" s="2" customFormat="1">
      <c r="A359" s="507"/>
      <c r="F359" s="508"/>
      <c r="G359" s="508"/>
      <c r="H359" s="508"/>
      <c r="I359" s="594"/>
      <c r="J359" s="594"/>
      <c r="K359" s="594"/>
      <c r="L359" s="594"/>
      <c r="M359" s="594"/>
      <c r="N359" s="594"/>
      <c r="O359" s="290"/>
    </row>
    <row r="360" spans="1:15" s="2" customFormat="1">
      <c r="A360" s="507"/>
      <c r="F360" s="508"/>
      <c r="G360" s="508"/>
      <c r="H360" s="508"/>
      <c r="I360" s="594"/>
      <c r="J360" s="594"/>
      <c r="K360" s="594"/>
      <c r="L360" s="594"/>
      <c r="M360" s="594"/>
      <c r="N360" s="594"/>
      <c r="O360" s="290"/>
    </row>
    <row r="361" spans="1:15" s="2" customFormat="1">
      <c r="A361" s="507"/>
      <c r="F361" s="508"/>
      <c r="G361" s="508"/>
      <c r="H361" s="508"/>
      <c r="I361" s="594"/>
      <c r="J361" s="594"/>
      <c r="K361" s="594"/>
      <c r="L361" s="594"/>
      <c r="M361" s="594"/>
      <c r="N361" s="594"/>
      <c r="O361" s="290"/>
    </row>
    <row r="362" spans="1:15" s="2" customFormat="1">
      <c r="A362" s="507"/>
      <c r="F362" s="508"/>
      <c r="G362" s="508"/>
      <c r="H362" s="508"/>
      <c r="I362" s="594"/>
      <c r="J362" s="594"/>
      <c r="K362" s="594"/>
      <c r="L362" s="594"/>
      <c r="M362" s="594"/>
      <c r="N362" s="594"/>
      <c r="O362" s="290"/>
    </row>
    <row r="363" spans="1:15" s="2" customFormat="1">
      <c r="A363" s="507"/>
      <c r="F363" s="508"/>
      <c r="G363" s="508"/>
      <c r="H363" s="508"/>
      <c r="I363" s="594"/>
      <c r="J363" s="594"/>
      <c r="K363" s="594"/>
      <c r="L363" s="594"/>
      <c r="M363" s="594"/>
      <c r="N363" s="594"/>
      <c r="O363" s="290"/>
    </row>
    <row r="364" spans="1:15" s="2" customFormat="1">
      <c r="A364" s="507"/>
      <c r="F364" s="508"/>
      <c r="G364" s="508"/>
      <c r="H364" s="508"/>
      <c r="I364" s="594"/>
      <c r="J364" s="594"/>
      <c r="K364" s="594"/>
      <c r="L364" s="594"/>
      <c r="M364" s="594"/>
      <c r="N364" s="594"/>
      <c r="O364" s="290"/>
    </row>
    <row r="365" spans="1:15" s="2" customFormat="1">
      <c r="A365" s="507"/>
      <c r="F365" s="508"/>
      <c r="G365" s="508"/>
      <c r="H365" s="508"/>
      <c r="I365" s="594"/>
      <c r="J365" s="594"/>
      <c r="K365" s="594"/>
      <c r="L365" s="594"/>
      <c r="M365" s="594"/>
      <c r="N365" s="594"/>
      <c r="O365" s="290"/>
    </row>
    <row r="366" spans="1:15" s="2" customFormat="1">
      <c r="A366" s="507"/>
      <c r="F366" s="508"/>
      <c r="G366" s="508"/>
      <c r="H366" s="508"/>
      <c r="I366" s="594"/>
      <c r="J366" s="594"/>
      <c r="K366" s="594"/>
      <c r="L366" s="594"/>
      <c r="M366" s="594"/>
      <c r="N366" s="594"/>
      <c r="O366" s="290"/>
    </row>
    <row r="367" spans="1:15" s="2" customFormat="1">
      <c r="A367" s="507"/>
      <c r="F367" s="508"/>
      <c r="G367" s="508"/>
      <c r="H367" s="508"/>
      <c r="I367" s="594"/>
      <c r="J367" s="594"/>
      <c r="K367" s="594"/>
      <c r="L367" s="594"/>
      <c r="M367" s="594"/>
      <c r="N367" s="594"/>
      <c r="O367" s="290"/>
    </row>
    <row r="368" spans="1:15" s="2" customFormat="1">
      <c r="A368" s="507"/>
      <c r="F368" s="508"/>
      <c r="G368" s="508"/>
      <c r="H368" s="508"/>
      <c r="I368" s="594"/>
      <c r="J368" s="594"/>
      <c r="K368" s="594"/>
      <c r="L368" s="594"/>
      <c r="M368" s="594"/>
      <c r="N368" s="594"/>
      <c r="O368" s="290"/>
    </row>
    <row r="369" spans="1:15" s="2" customFormat="1">
      <c r="A369" s="507"/>
      <c r="F369" s="508"/>
      <c r="G369" s="508"/>
      <c r="H369" s="508"/>
      <c r="I369" s="594"/>
      <c r="J369" s="594"/>
      <c r="K369" s="594"/>
      <c r="L369" s="594"/>
      <c r="M369" s="594"/>
      <c r="N369" s="594"/>
      <c r="O369" s="290"/>
    </row>
    <row r="370" spans="1:15" s="2" customFormat="1">
      <c r="A370" s="507"/>
      <c r="F370" s="508"/>
      <c r="G370" s="508"/>
      <c r="H370" s="508"/>
      <c r="I370" s="594"/>
      <c r="J370" s="594"/>
      <c r="K370" s="594"/>
      <c r="L370" s="594"/>
      <c r="M370" s="594"/>
      <c r="N370" s="594"/>
      <c r="O370" s="290"/>
    </row>
    <row r="371" spans="1:15" s="2" customFormat="1">
      <c r="A371" s="507"/>
      <c r="F371" s="508"/>
      <c r="G371" s="508"/>
      <c r="H371" s="508"/>
      <c r="I371" s="594"/>
      <c r="J371" s="594"/>
      <c r="K371" s="594"/>
      <c r="L371" s="594"/>
      <c r="M371" s="594"/>
      <c r="N371" s="594"/>
      <c r="O371" s="290"/>
    </row>
    <row r="372" spans="1:15" s="2" customFormat="1">
      <c r="A372" s="507"/>
      <c r="F372" s="508"/>
      <c r="G372" s="508"/>
      <c r="H372" s="508"/>
      <c r="I372" s="594"/>
      <c r="J372" s="594"/>
      <c r="K372" s="594"/>
      <c r="L372" s="594"/>
      <c r="M372" s="594"/>
      <c r="N372" s="594"/>
      <c r="O372" s="290"/>
    </row>
    <row r="373" spans="1:15" s="2" customFormat="1">
      <c r="A373" s="507"/>
      <c r="F373" s="508"/>
      <c r="G373" s="508"/>
      <c r="H373" s="508"/>
      <c r="I373" s="594"/>
      <c r="J373" s="594"/>
      <c r="K373" s="594"/>
      <c r="L373" s="594"/>
      <c r="M373" s="594"/>
      <c r="N373" s="594"/>
      <c r="O373" s="290"/>
    </row>
    <row r="374" spans="1:15" s="2" customFormat="1">
      <c r="A374" s="507"/>
      <c r="F374" s="508"/>
      <c r="G374" s="508"/>
      <c r="H374" s="508"/>
      <c r="I374" s="594"/>
      <c r="J374" s="594"/>
      <c r="K374" s="594"/>
      <c r="L374" s="594"/>
      <c r="M374" s="594"/>
      <c r="N374" s="594"/>
      <c r="O374" s="290"/>
    </row>
    <row r="375" spans="1:15" s="2" customFormat="1">
      <c r="A375" s="507"/>
      <c r="F375" s="508"/>
      <c r="G375" s="508"/>
      <c r="H375" s="508"/>
      <c r="I375" s="594"/>
      <c r="J375" s="594"/>
      <c r="K375" s="594"/>
      <c r="L375" s="594"/>
      <c r="M375" s="594"/>
      <c r="N375" s="594"/>
      <c r="O375" s="290"/>
    </row>
    <row r="376" spans="1:15" s="2" customFormat="1">
      <c r="A376" s="507"/>
      <c r="F376" s="508"/>
      <c r="G376" s="508"/>
      <c r="H376" s="508"/>
      <c r="I376" s="594"/>
      <c r="J376" s="594"/>
      <c r="K376" s="594"/>
      <c r="L376" s="594"/>
      <c r="M376" s="594"/>
      <c r="N376" s="594"/>
      <c r="O376" s="290"/>
    </row>
    <row r="377" spans="1:15" s="2" customFormat="1">
      <c r="A377" s="507"/>
      <c r="F377" s="508"/>
      <c r="G377" s="508"/>
      <c r="H377" s="508"/>
      <c r="I377" s="594"/>
      <c r="J377" s="594"/>
      <c r="K377" s="594"/>
      <c r="L377" s="594"/>
      <c r="M377" s="594"/>
      <c r="N377" s="594"/>
      <c r="O377" s="290"/>
    </row>
    <row r="378" spans="1:15" s="2" customFormat="1">
      <c r="A378" s="507"/>
      <c r="F378" s="508"/>
      <c r="G378" s="508"/>
      <c r="H378" s="508"/>
      <c r="I378" s="594"/>
      <c r="J378" s="594"/>
      <c r="K378" s="594"/>
      <c r="L378" s="594"/>
      <c r="M378" s="594"/>
      <c r="N378" s="594"/>
      <c r="O378" s="290"/>
    </row>
    <row r="379" spans="1:15" s="2" customFormat="1">
      <c r="A379" s="507"/>
      <c r="F379" s="508"/>
      <c r="G379" s="508"/>
      <c r="H379" s="508"/>
      <c r="I379" s="594"/>
      <c r="J379" s="594"/>
      <c r="K379" s="594"/>
      <c r="L379" s="594"/>
      <c r="M379" s="594"/>
      <c r="N379" s="594"/>
      <c r="O379" s="290"/>
    </row>
    <row r="380" spans="1:15" s="2" customFormat="1">
      <c r="A380" s="507"/>
      <c r="F380" s="508"/>
      <c r="G380" s="508"/>
      <c r="H380" s="508"/>
      <c r="I380" s="594"/>
      <c r="J380" s="594"/>
      <c r="K380" s="594"/>
      <c r="L380" s="594"/>
      <c r="M380" s="594"/>
      <c r="N380" s="594"/>
      <c r="O380" s="290"/>
    </row>
    <row r="381" spans="1:15" s="2" customFormat="1">
      <c r="A381" s="507"/>
      <c r="F381" s="508"/>
      <c r="G381" s="508"/>
      <c r="H381" s="508"/>
      <c r="I381" s="594"/>
      <c r="J381" s="594"/>
      <c r="K381" s="594"/>
      <c r="L381" s="594"/>
      <c r="M381" s="594"/>
      <c r="N381" s="594"/>
      <c r="O381" s="290"/>
    </row>
    <row r="382" spans="1:15" s="2" customFormat="1">
      <c r="A382" s="507"/>
      <c r="F382" s="508"/>
      <c r="G382" s="508"/>
      <c r="H382" s="508"/>
      <c r="I382" s="594"/>
      <c r="J382" s="594"/>
      <c r="K382" s="594"/>
      <c r="L382" s="594"/>
      <c r="M382" s="594"/>
      <c r="N382" s="594"/>
      <c r="O382" s="290"/>
    </row>
    <row r="383" spans="1:15" s="2" customFormat="1">
      <c r="A383" s="507"/>
      <c r="F383" s="508"/>
      <c r="G383" s="508"/>
      <c r="H383" s="508"/>
      <c r="I383" s="594"/>
      <c r="J383" s="594"/>
      <c r="K383" s="594"/>
      <c r="L383" s="594"/>
      <c r="M383" s="594"/>
      <c r="N383" s="594"/>
      <c r="O383" s="290"/>
    </row>
    <row r="384" spans="1:15" s="2" customFormat="1">
      <c r="A384" s="507"/>
      <c r="F384" s="508"/>
      <c r="G384" s="508"/>
      <c r="H384" s="508"/>
      <c r="I384" s="594"/>
      <c r="J384" s="594"/>
      <c r="K384" s="594"/>
      <c r="L384" s="594"/>
      <c r="M384" s="594"/>
      <c r="N384" s="594"/>
      <c r="O384" s="290"/>
    </row>
    <row r="385" spans="1:15" s="2" customFormat="1">
      <c r="A385" s="507"/>
      <c r="F385" s="508"/>
      <c r="G385" s="508"/>
      <c r="H385" s="508"/>
      <c r="I385" s="594"/>
      <c r="J385" s="594"/>
      <c r="K385" s="594"/>
      <c r="L385" s="594"/>
      <c r="M385" s="594"/>
      <c r="N385" s="594"/>
      <c r="O385" s="290"/>
    </row>
    <row r="386" spans="1:15" s="2" customFormat="1">
      <c r="A386" s="507"/>
      <c r="F386" s="508"/>
      <c r="G386" s="508"/>
      <c r="H386" s="508"/>
      <c r="I386" s="594"/>
      <c r="J386" s="594"/>
      <c r="K386" s="594"/>
      <c r="L386" s="594"/>
      <c r="M386" s="594"/>
      <c r="N386" s="594"/>
      <c r="O386" s="290"/>
    </row>
    <row r="387" spans="1:15" s="2" customFormat="1">
      <c r="A387" s="507"/>
      <c r="F387" s="508"/>
      <c r="G387" s="508"/>
      <c r="H387" s="508"/>
      <c r="I387" s="594"/>
      <c r="J387" s="594"/>
      <c r="K387" s="594"/>
      <c r="L387" s="594"/>
      <c r="M387" s="594"/>
      <c r="N387" s="594"/>
      <c r="O387" s="290"/>
    </row>
    <row r="388" spans="1:15" s="2" customFormat="1">
      <c r="A388" s="507"/>
      <c r="F388" s="508"/>
      <c r="G388" s="508"/>
      <c r="H388" s="508"/>
      <c r="I388" s="594"/>
      <c r="J388" s="594"/>
      <c r="K388" s="594"/>
      <c r="L388" s="594"/>
      <c r="M388" s="594"/>
      <c r="N388" s="594"/>
      <c r="O388" s="290"/>
    </row>
    <row r="389" spans="1:15" s="2" customFormat="1">
      <c r="A389" s="507"/>
      <c r="F389" s="508"/>
      <c r="G389" s="508"/>
      <c r="H389" s="508"/>
      <c r="I389" s="594"/>
      <c r="J389" s="594"/>
      <c r="K389" s="594"/>
      <c r="L389" s="594"/>
      <c r="M389" s="594"/>
      <c r="N389" s="594"/>
      <c r="O389" s="290"/>
    </row>
    <row r="390" spans="1:15" s="2" customFormat="1">
      <c r="A390" s="507"/>
      <c r="F390" s="508"/>
      <c r="G390" s="508"/>
      <c r="H390" s="508"/>
      <c r="I390" s="594"/>
      <c r="J390" s="594"/>
      <c r="K390" s="594"/>
      <c r="L390" s="594"/>
      <c r="M390" s="594"/>
      <c r="N390" s="594"/>
      <c r="O390" s="290"/>
    </row>
    <row r="391" spans="1:15" s="2" customFormat="1">
      <c r="A391" s="507"/>
      <c r="F391" s="508"/>
      <c r="G391" s="508"/>
      <c r="H391" s="508"/>
      <c r="I391" s="594"/>
      <c r="J391" s="594"/>
      <c r="K391" s="594"/>
      <c r="L391" s="594"/>
      <c r="M391" s="594"/>
      <c r="N391" s="594"/>
      <c r="O391" s="290"/>
    </row>
    <row r="392" spans="1:15" s="2" customFormat="1">
      <c r="A392" s="507"/>
      <c r="F392" s="508"/>
      <c r="G392" s="508"/>
      <c r="H392" s="508"/>
      <c r="I392" s="594"/>
      <c r="J392" s="594"/>
      <c r="K392" s="594"/>
      <c r="L392" s="594"/>
      <c r="M392" s="594"/>
      <c r="N392" s="594"/>
      <c r="O392" s="290"/>
    </row>
    <row r="393" spans="1:15" s="2" customFormat="1">
      <c r="A393" s="507"/>
      <c r="F393" s="508"/>
      <c r="G393" s="508"/>
      <c r="H393" s="508"/>
      <c r="I393" s="594"/>
      <c r="J393" s="594"/>
      <c r="K393" s="594"/>
      <c r="L393" s="594"/>
      <c r="M393" s="594"/>
      <c r="N393" s="594"/>
      <c r="O393" s="290"/>
    </row>
    <row r="394" spans="1:15" s="2" customFormat="1">
      <c r="A394" s="507"/>
      <c r="F394" s="508"/>
      <c r="G394" s="508"/>
      <c r="H394" s="508"/>
      <c r="I394" s="594"/>
      <c r="J394" s="594"/>
      <c r="K394" s="594"/>
      <c r="L394" s="594"/>
      <c r="M394" s="594"/>
      <c r="N394" s="594"/>
      <c r="O394" s="290"/>
    </row>
    <row r="395" spans="1:15" s="2" customFormat="1">
      <c r="A395" s="507"/>
      <c r="F395" s="508"/>
      <c r="G395" s="508"/>
      <c r="H395" s="508"/>
      <c r="I395" s="594"/>
      <c r="J395" s="594"/>
      <c r="K395" s="594"/>
      <c r="L395" s="594"/>
      <c r="M395" s="594"/>
      <c r="N395" s="594"/>
      <c r="O395" s="290"/>
    </row>
    <row r="396" spans="1:15" s="2" customFormat="1">
      <c r="A396" s="507"/>
      <c r="F396" s="508"/>
      <c r="G396" s="508"/>
      <c r="H396" s="508"/>
      <c r="I396" s="594"/>
      <c r="J396" s="594"/>
      <c r="K396" s="594"/>
      <c r="L396" s="594"/>
      <c r="M396" s="594"/>
      <c r="N396" s="594"/>
      <c r="O396" s="290"/>
    </row>
    <row r="397" spans="1:15" s="2" customFormat="1">
      <c r="A397" s="507"/>
      <c r="F397" s="508"/>
      <c r="G397" s="508"/>
      <c r="H397" s="508"/>
      <c r="I397" s="594"/>
      <c r="J397" s="594"/>
      <c r="K397" s="594"/>
      <c r="L397" s="594"/>
      <c r="M397" s="594"/>
      <c r="N397" s="594"/>
      <c r="O397" s="290"/>
    </row>
    <row r="398" spans="1:15" s="2" customFormat="1">
      <c r="A398" s="507"/>
      <c r="F398" s="508"/>
      <c r="G398" s="508"/>
      <c r="H398" s="508"/>
      <c r="I398" s="594"/>
      <c r="J398" s="594"/>
      <c r="K398" s="594"/>
      <c r="L398" s="594"/>
      <c r="M398" s="594"/>
      <c r="N398" s="594"/>
      <c r="O398" s="290"/>
    </row>
    <row r="399" spans="1:15" s="2" customFormat="1">
      <c r="A399" s="507"/>
      <c r="F399" s="508"/>
      <c r="G399" s="508"/>
      <c r="H399" s="508"/>
      <c r="I399" s="594"/>
      <c r="J399" s="594"/>
      <c r="K399" s="594"/>
      <c r="L399" s="594"/>
      <c r="M399" s="594"/>
      <c r="N399" s="594"/>
      <c r="O399" s="290"/>
    </row>
    <row r="400" spans="1:15" s="2" customFormat="1">
      <c r="A400" s="507"/>
      <c r="F400" s="508"/>
      <c r="G400" s="508"/>
      <c r="H400" s="508"/>
      <c r="I400" s="594"/>
      <c r="J400" s="594"/>
      <c r="K400" s="594"/>
      <c r="L400" s="594"/>
      <c r="M400" s="594"/>
      <c r="N400" s="594"/>
      <c r="O400" s="290"/>
    </row>
    <row r="401" spans="1:15" s="2" customFormat="1">
      <c r="A401" s="507"/>
      <c r="F401" s="508"/>
      <c r="G401" s="508"/>
      <c r="H401" s="508"/>
      <c r="I401" s="594"/>
      <c r="J401" s="594"/>
      <c r="K401" s="594"/>
      <c r="L401" s="594"/>
      <c r="M401" s="594"/>
      <c r="N401" s="594"/>
      <c r="O401" s="290"/>
    </row>
    <row r="402" spans="1:15" s="2" customFormat="1">
      <c r="A402" s="507"/>
      <c r="F402" s="508"/>
      <c r="G402" s="508"/>
      <c r="H402" s="508"/>
      <c r="I402" s="594"/>
      <c r="J402" s="594"/>
      <c r="K402" s="594"/>
      <c r="L402" s="594"/>
      <c r="M402" s="594"/>
      <c r="N402" s="594"/>
      <c r="O402" s="290"/>
    </row>
    <row r="403" spans="1:15" s="2" customFormat="1">
      <c r="A403" s="507"/>
      <c r="F403" s="508"/>
      <c r="G403" s="508"/>
      <c r="H403" s="508"/>
      <c r="I403" s="594"/>
      <c r="J403" s="594"/>
      <c r="K403" s="594"/>
      <c r="L403" s="594"/>
      <c r="M403" s="594"/>
      <c r="N403" s="594"/>
      <c r="O403" s="290"/>
    </row>
    <row r="404" spans="1:15" s="2" customFormat="1">
      <c r="A404" s="507"/>
      <c r="F404" s="508"/>
      <c r="G404" s="508"/>
      <c r="H404" s="508"/>
      <c r="I404" s="594"/>
      <c r="J404" s="594"/>
      <c r="K404" s="594"/>
      <c r="L404" s="594"/>
      <c r="M404" s="594"/>
      <c r="N404" s="594"/>
      <c r="O404" s="290"/>
    </row>
    <row r="405" spans="1:15" s="2" customFormat="1">
      <c r="A405" s="507"/>
      <c r="F405" s="508"/>
      <c r="G405" s="508"/>
      <c r="H405" s="508"/>
      <c r="I405" s="594"/>
      <c r="J405" s="594"/>
      <c r="K405" s="594"/>
      <c r="L405" s="594"/>
      <c r="M405" s="594"/>
      <c r="N405" s="594"/>
      <c r="O405" s="290"/>
    </row>
    <row r="406" spans="1:15" s="2" customFormat="1">
      <c r="A406" s="507"/>
      <c r="F406" s="508"/>
      <c r="G406" s="508"/>
      <c r="H406" s="508"/>
      <c r="I406" s="594"/>
      <c r="J406" s="594"/>
      <c r="K406" s="594"/>
      <c r="L406" s="594"/>
      <c r="M406" s="594"/>
      <c r="N406" s="594"/>
      <c r="O406" s="290"/>
    </row>
    <row r="407" spans="1:15" s="2" customFormat="1">
      <c r="A407" s="507"/>
      <c r="F407" s="508"/>
      <c r="G407" s="508"/>
      <c r="H407" s="508"/>
      <c r="I407" s="594"/>
      <c r="J407" s="594"/>
      <c r="K407" s="594"/>
      <c r="L407" s="594"/>
      <c r="M407" s="594"/>
      <c r="N407" s="594"/>
      <c r="O407" s="290"/>
    </row>
    <row r="408" spans="1:15" s="2" customFormat="1">
      <c r="A408" s="507"/>
      <c r="F408" s="508"/>
      <c r="G408" s="508"/>
      <c r="H408" s="508"/>
      <c r="I408" s="594"/>
      <c r="J408" s="594"/>
      <c r="K408" s="594"/>
      <c r="L408" s="594"/>
      <c r="M408" s="594"/>
      <c r="N408" s="594"/>
      <c r="O408" s="290"/>
    </row>
    <row r="409" spans="1:15" s="2" customFormat="1">
      <c r="A409" s="507"/>
      <c r="F409" s="508"/>
      <c r="G409" s="508"/>
      <c r="H409" s="508"/>
      <c r="I409" s="594"/>
      <c r="J409" s="594"/>
      <c r="K409" s="594"/>
      <c r="L409" s="594"/>
      <c r="M409" s="594"/>
      <c r="N409" s="594"/>
      <c r="O409" s="290"/>
    </row>
    <row r="410" spans="1:15" s="2" customFormat="1">
      <c r="A410" s="507"/>
      <c r="F410" s="508"/>
      <c r="G410" s="508"/>
      <c r="H410" s="508"/>
      <c r="I410" s="594"/>
      <c r="J410" s="594"/>
      <c r="K410" s="594"/>
      <c r="L410" s="594"/>
      <c r="M410" s="594"/>
      <c r="N410" s="594"/>
      <c r="O410" s="290"/>
    </row>
    <row r="411" spans="1:15" s="2" customFormat="1">
      <c r="A411" s="507"/>
      <c r="F411" s="508"/>
      <c r="G411" s="508"/>
      <c r="H411" s="508"/>
      <c r="I411" s="594"/>
      <c r="J411" s="594"/>
      <c r="K411" s="594"/>
      <c r="L411" s="594"/>
      <c r="M411" s="594"/>
      <c r="N411" s="594"/>
      <c r="O411" s="290"/>
    </row>
    <row r="412" spans="1:15" s="2" customFormat="1">
      <c r="A412" s="507"/>
      <c r="F412" s="508"/>
      <c r="G412" s="508"/>
      <c r="H412" s="508"/>
      <c r="I412" s="594"/>
      <c r="J412" s="594"/>
      <c r="K412" s="594"/>
      <c r="L412" s="594"/>
      <c r="M412" s="594"/>
      <c r="N412" s="594"/>
      <c r="O412" s="290"/>
    </row>
    <row r="413" spans="1:15" s="2" customFormat="1">
      <c r="A413" s="507"/>
      <c r="F413" s="508"/>
      <c r="G413" s="508"/>
      <c r="H413" s="508"/>
      <c r="I413" s="594"/>
      <c r="J413" s="594"/>
      <c r="K413" s="594"/>
      <c r="L413" s="594"/>
      <c r="M413" s="594"/>
      <c r="N413" s="594"/>
      <c r="O413" s="290"/>
    </row>
    <row r="414" spans="1:15" s="2" customFormat="1">
      <c r="A414" s="507"/>
      <c r="F414" s="508"/>
      <c r="G414" s="508"/>
      <c r="H414" s="508"/>
      <c r="I414" s="594"/>
      <c r="J414" s="594"/>
      <c r="K414" s="594"/>
      <c r="L414" s="594"/>
      <c r="M414" s="594"/>
      <c r="N414" s="594"/>
      <c r="O414" s="290"/>
    </row>
    <row r="415" spans="1:15" s="2" customFormat="1">
      <c r="A415" s="507"/>
      <c r="F415" s="508"/>
      <c r="G415" s="508"/>
      <c r="H415" s="508"/>
      <c r="I415" s="594"/>
      <c r="J415" s="594"/>
      <c r="K415" s="594"/>
      <c r="L415" s="594"/>
      <c r="M415" s="594"/>
      <c r="N415" s="594"/>
      <c r="O415" s="290"/>
    </row>
    <row r="416" spans="1:15" s="2" customFormat="1">
      <c r="A416" s="507"/>
      <c r="F416" s="508"/>
      <c r="G416" s="508"/>
      <c r="H416" s="508"/>
      <c r="I416" s="594"/>
      <c r="J416" s="594"/>
      <c r="K416" s="594"/>
      <c r="L416" s="594"/>
      <c r="M416" s="594"/>
      <c r="N416" s="594"/>
      <c r="O416" s="290"/>
    </row>
    <row r="417" spans="1:15" s="2" customFormat="1">
      <c r="A417" s="507"/>
      <c r="F417" s="508"/>
      <c r="G417" s="508"/>
      <c r="H417" s="508"/>
      <c r="I417" s="594"/>
      <c r="J417" s="594"/>
      <c r="K417" s="594"/>
      <c r="L417" s="594"/>
      <c r="M417" s="594"/>
      <c r="N417" s="594"/>
      <c r="O417" s="290"/>
    </row>
    <row r="418" spans="1:15" s="2" customFormat="1">
      <c r="A418" s="507"/>
      <c r="F418" s="508"/>
      <c r="G418" s="508"/>
      <c r="H418" s="508"/>
      <c r="I418" s="594"/>
      <c r="J418" s="594"/>
      <c r="K418" s="594"/>
      <c r="L418" s="594"/>
      <c r="M418" s="594"/>
      <c r="N418" s="594"/>
      <c r="O418" s="290"/>
    </row>
    <row r="419" spans="1:15" s="2" customFormat="1">
      <c r="A419" s="507"/>
      <c r="F419" s="508"/>
      <c r="G419" s="508"/>
      <c r="H419" s="508"/>
      <c r="I419" s="594"/>
      <c r="J419" s="594"/>
      <c r="K419" s="594"/>
      <c r="L419" s="594"/>
      <c r="M419" s="594"/>
      <c r="N419" s="594"/>
      <c r="O419" s="290"/>
    </row>
    <row r="420" spans="1:15" s="2" customFormat="1">
      <c r="A420" s="507"/>
      <c r="F420" s="508"/>
      <c r="G420" s="508"/>
      <c r="H420" s="508"/>
      <c r="I420" s="594"/>
      <c r="J420" s="594"/>
      <c r="K420" s="594"/>
      <c r="L420" s="594"/>
      <c r="M420" s="594"/>
      <c r="N420" s="594"/>
      <c r="O420" s="290"/>
    </row>
    <row r="421" spans="1:15" s="2" customFormat="1">
      <c r="A421" s="507"/>
      <c r="F421" s="508"/>
      <c r="G421" s="508"/>
      <c r="H421" s="508"/>
      <c r="I421" s="594"/>
      <c r="J421" s="594"/>
      <c r="K421" s="594"/>
      <c r="L421" s="594"/>
      <c r="M421" s="594"/>
      <c r="N421" s="594"/>
      <c r="O421" s="290"/>
    </row>
    <row r="422" spans="1:15" s="2" customFormat="1">
      <c r="A422" s="507"/>
      <c r="F422" s="508"/>
      <c r="G422" s="508"/>
      <c r="H422" s="508"/>
      <c r="I422" s="594"/>
      <c r="J422" s="594"/>
      <c r="K422" s="594"/>
      <c r="L422" s="594"/>
      <c r="M422" s="594"/>
      <c r="N422" s="594"/>
      <c r="O422" s="290"/>
    </row>
    <row r="423" spans="1:15" s="2" customFormat="1">
      <c r="A423" s="507"/>
      <c r="F423" s="508"/>
      <c r="G423" s="508"/>
      <c r="H423" s="508"/>
      <c r="I423" s="594"/>
      <c r="J423" s="594"/>
      <c r="K423" s="594"/>
      <c r="L423" s="594"/>
      <c r="M423" s="594"/>
      <c r="N423" s="594"/>
      <c r="O423" s="290"/>
    </row>
    <row r="424" spans="1:15" s="2" customFormat="1">
      <c r="A424" s="507"/>
      <c r="F424" s="508"/>
      <c r="G424" s="508"/>
      <c r="H424" s="508"/>
      <c r="I424" s="594"/>
      <c r="J424" s="594"/>
      <c r="K424" s="594"/>
      <c r="L424" s="594"/>
      <c r="M424" s="594"/>
      <c r="N424" s="594"/>
      <c r="O424" s="290"/>
    </row>
    <row r="425" spans="1:15" s="2" customFormat="1">
      <c r="A425" s="507"/>
      <c r="F425" s="508"/>
      <c r="G425" s="508"/>
      <c r="H425" s="508"/>
      <c r="I425" s="594"/>
      <c r="J425" s="594"/>
      <c r="K425" s="594"/>
      <c r="L425" s="594"/>
      <c r="M425" s="594"/>
      <c r="N425" s="594"/>
      <c r="O425" s="290"/>
    </row>
    <row r="426" spans="1:15" s="2" customFormat="1">
      <c r="A426" s="507"/>
      <c r="F426" s="508"/>
      <c r="G426" s="508"/>
      <c r="H426" s="508"/>
      <c r="I426" s="594"/>
      <c r="J426" s="594"/>
      <c r="K426" s="594"/>
      <c r="L426" s="594"/>
      <c r="M426" s="594"/>
      <c r="N426" s="594"/>
      <c r="O426" s="290"/>
    </row>
    <row r="427" spans="1:15" s="2" customFormat="1">
      <c r="A427" s="507"/>
      <c r="F427" s="508"/>
      <c r="G427" s="508"/>
      <c r="H427" s="508"/>
      <c r="I427" s="594"/>
      <c r="J427" s="594"/>
      <c r="K427" s="594"/>
      <c r="L427" s="594"/>
      <c r="M427" s="594"/>
      <c r="N427" s="594"/>
      <c r="O427" s="290"/>
    </row>
    <row r="428" spans="1:15" s="2" customFormat="1">
      <c r="A428" s="507"/>
      <c r="F428" s="508"/>
      <c r="G428" s="508"/>
      <c r="H428" s="508"/>
      <c r="I428" s="594"/>
      <c r="J428" s="594"/>
      <c r="K428" s="594"/>
      <c r="L428" s="594"/>
      <c r="M428" s="594"/>
      <c r="N428" s="594"/>
      <c r="O428" s="290"/>
    </row>
    <row r="429" spans="1:15" s="2" customFormat="1">
      <c r="A429" s="507"/>
      <c r="F429" s="508"/>
      <c r="G429" s="508"/>
      <c r="H429" s="508"/>
      <c r="I429" s="594"/>
      <c r="J429" s="594"/>
      <c r="K429" s="594"/>
      <c r="L429" s="594"/>
      <c r="M429" s="594"/>
      <c r="N429" s="594"/>
      <c r="O429" s="290"/>
    </row>
    <row r="430" spans="1:15" s="2" customFormat="1">
      <c r="A430" s="507"/>
      <c r="F430" s="508"/>
      <c r="G430" s="508"/>
      <c r="H430" s="508"/>
      <c r="I430" s="594"/>
      <c r="J430" s="594"/>
      <c r="K430" s="594"/>
      <c r="L430" s="594"/>
      <c r="M430" s="594"/>
      <c r="N430" s="594"/>
      <c r="O430" s="290"/>
    </row>
    <row r="431" spans="1:15" s="2" customFormat="1">
      <c r="A431" s="507"/>
      <c r="F431" s="508"/>
      <c r="G431" s="508"/>
      <c r="H431" s="508"/>
      <c r="I431" s="594"/>
      <c r="J431" s="594"/>
      <c r="K431" s="594"/>
      <c r="L431" s="594"/>
      <c r="M431" s="594"/>
      <c r="N431" s="594"/>
      <c r="O431" s="290"/>
    </row>
    <row r="432" spans="1:15" s="2" customFormat="1">
      <c r="A432" s="507"/>
      <c r="F432" s="508"/>
      <c r="G432" s="508"/>
      <c r="H432" s="508"/>
      <c r="I432" s="594"/>
      <c r="J432" s="594"/>
      <c r="K432" s="594"/>
      <c r="L432" s="594"/>
      <c r="M432" s="594"/>
      <c r="N432" s="594"/>
      <c r="O432" s="290"/>
    </row>
    <row r="433" spans="1:15" s="2" customFormat="1">
      <c r="A433" s="507"/>
      <c r="F433" s="508"/>
      <c r="G433" s="508"/>
      <c r="H433" s="508"/>
      <c r="I433" s="594"/>
      <c r="J433" s="594"/>
      <c r="K433" s="594"/>
      <c r="L433" s="594"/>
      <c r="M433" s="594"/>
      <c r="N433" s="594"/>
      <c r="O433" s="290"/>
    </row>
    <row r="434" spans="1:15" s="2" customFormat="1">
      <c r="A434" s="507"/>
      <c r="F434" s="508"/>
      <c r="G434" s="508"/>
      <c r="H434" s="508"/>
      <c r="I434" s="594"/>
      <c r="J434" s="594"/>
      <c r="K434" s="594"/>
      <c r="L434" s="594"/>
      <c r="M434" s="594"/>
      <c r="N434" s="594"/>
      <c r="O434" s="290"/>
    </row>
    <row r="435" spans="1:15" s="2" customFormat="1">
      <c r="A435" s="507"/>
      <c r="F435" s="508"/>
      <c r="G435" s="508"/>
      <c r="H435" s="508"/>
      <c r="I435" s="594"/>
      <c r="J435" s="594"/>
      <c r="K435" s="594"/>
      <c r="L435" s="594"/>
      <c r="M435" s="594"/>
      <c r="N435" s="594"/>
      <c r="O435" s="290"/>
    </row>
    <row r="436" spans="1:15" s="2" customFormat="1">
      <c r="A436" s="507"/>
      <c r="F436" s="508"/>
      <c r="G436" s="508"/>
      <c r="H436" s="508"/>
      <c r="I436" s="594"/>
      <c r="J436" s="594"/>
      <c r="K436" s="594"/>
      <c r="L436" s="594"/>
      <c r="M436" s="594"/>
      <c r="N436" s="594"/>
      <c r="O436" s="290"/>
    </row>
    <row r="437" spans="1:15" s="2" customFormat="1">
      <c r="A437" s="507"/>
      <c r="F437" s="508"/>
      <c r="G437" s="508"/>
      <c r="H437" s="508"/>
      <c r="I437" s="594"/>
      <c r="J437" s="594"/>
      <c r="K437" s="594"/>
      <c r="L437" s="594"/>
      <c r="M437" s="594"/>
      <c r="N437" s="594"/>
      <c r="O437" s="290"/>
    </row>
    <row r="438" spans="1:15" s="2" customFormat="1">
      <c r="A438" s="507"/>
      <c r="F438" s="508"/>
      <c r="G438" s="508"/>
      <c r="H438" s="508"/>
      <c r="I438" s="594"/>
      <c r="J438" s="594"/>
      <c r="K438" s="594"/>
      <c r="L438" s="594"/>
      <c r="M438" s="594"/>
      <c r="N438" s="594"/>
      <c r="O438" s="290"/>
    </row>
    <row r="439" spans="1:15" s="2" customFormat="1">
      <c r="A439" s="507"/>
      <c r="F439" s="508"/>
      <c r="G439" s="508"/>
      <c r="H439" s="508"/>
      <c r="I439" s="594"/>
      <c r="J439" s="594"/>
      <c r="K439" s="594"/>
      <c r="L439" s="594"/>
      <c r="M439" s="594"/>
      <c r="N439" s="594"/>
      <c r="O439" s="290"/>
    </row>
    <row r="440" spans="1:15" s="2" customFormat="1">
      <c r="A440" s="507"/>
      <c r="F440" s="508"/>
      <c r="G440" s="508"/>
      <c r="H440" s="508"/>
      <c r="I440" s="594"/>
      <c r="J440" s="594"/>
      <c r="K440" s="594"/>
      <c r="L440" s="594"/>
      <c r="M440" s="594"/>
      <c r="N440" s="594"/>
      <c r="O440" s="290"/>
    </row>
    <row r="441" spans="1:15" s="2" customFormat="1">
      <c r="A441" s="507"/>
      <c r="F441" s="508"/>
      <c r="G441" s="508"/>
      <c r="H441" s="508"/>
      <c r="I441" s="594"/>
      <c r="J441" s="594"/>
      <c r="K441" s="594"/>
      <c r="L441" s="594"/>
      <c r="M441" s="594"/>
      <c r="N441" s="594"/>
      <c r="O441" s="290"/>
    </row>
    <row r="442" spans="1:15" s="2" customFormat="1">
      <c r="A442" s="507"/>
      <c r="F442" s="508"/>
      <c r="G442" s="508"/>
      <c r="H442" s="508"/>
      <c r="I442" s="594"/>
      <c r="J442" s="594"/>
      <c r="K442" s="594"/>
      <c r="L442" s="594"/>
      <c r="M442" s="594"/>
      <c r="N442" s="594"/>
      <c r="O442" s="290"/>
    </row>
    <row r="443" spans="1:15" s="2" customFormat="1">
      <c r="A443" s="507"/>
      <c r="F443" s="508"/>
      <c r="G443" s="508"/>
      <c r="H443" s="508"/>
      <c r="I443" s="594"/>
      <c r="J443" s="594"/>
      <c r="K443" s="594"/>
      <c r="L443" s="594"/>
      <c r="M443" s="594"/>
      <c r="N443" s="594"/>
      <c r="O443" s="290"/>
    </row>
    <row r="444" spans="1:15" s="2" customFormat="1">
      <c r="A444" s="507"/>
      <c r="F444" s="508"/>
      <c r="G444" s="508"/>
      <c r="H444" s="508"/>
      <c r="I444" s="594"/>
      <c r="J444" s="594"/>
      <c r="K444" s="594"/>
      <c r="L444" s="594"/>
      <c r="M444" s="594"/>
      <c r="N444" s="594"/>
      <c r="O444" s="290"/>
    </row>
    <row r="445" spans="1:15" s="2" customFormat="1">
      <c r="A445" s="507"/>
      <c r="F445" s="508"/>
      <c r="G445" s="508"/>
      <c r="H445" s="508"/>
      <c r="I445" s="594"/>
      <c r="J445" s="594"/>
      <c r="K445" s="594"/>
      <c r="L445" s="594"/>
      <c r="M445" s="594"/>
      <c r="N445" s="594"/>
      <c r="O445" s="290"/>
    </row>
    <row r="446" spans="1:15" s="2" customFormat="1">
      <c r="A446" s="507"/>
      <c r="F446" s="508"/>
      <c r="G446" s="508"/>
      <c r="H446" s="508"/>
      <c r="I446" s="594"/>
      <c r="J446" s="594"/>
      <c r="K446" s="594"/>
      <c r="L446" s="594"/>
      <c r="M446" s="594"/>
      <c r="N446" s="594"/>
      <c r="O446" s="290"/>
    </row>
    <row r="447" spans="1:15" s="2" customFormat="1">
      <c r="A447" s="507"/>
      <c r="F447" s="508"/>
      <c r="G447" s="508"/>
      <c r="H447" s="508"/>
      <c r="I447" s="594"/>
      <c r="J447" s="594"/>
      <c r="K447" s="594"/>
      <c r="L447" s="594"/>
      <c r="M447" s="594"/>
      <c r="N447" s="594"/>
      <c r="O447" s="290"/>
    </row>
    <row r="448" spans="1:15" s="2" customFormat="1">
      <c r="A448" s="507"/>
      <c r="F448" s="508"/>
      <c r="G448" s="508"/>
      <c r="H448" s="508"/>
      <c r="I448" s="594"/>
      <c r="J448" s="594"/>
      <c r="K448" s="594"/>
      <c r="L448" s="594"/>
      <c r="M448" s="594"/>
      <c r="N448" s="594"/>
      <c r="O448" s="290"/>
    </row>
    <row r="449" spans="1:15" s="2" customFormat="1">
      <c r="A449" s="507"/>
      <c r="F449" s="508"/>
      <c r="G449" s="508"/>
      <c r="H449" s="508"/>
      <c r="I449" s="594"/>
      <c r="J449" s="594"/>
      <c r="K449" s="594"/>
      <c r="L449" s="594"/>
      <c r="M449" s="594"/>
      <c r="N449" s="594"/>
      <c r="O449" s="290"/>
    </row>
    <row r="450" spans="1:15" s="2" customFormat="1">
      <c r="A450" s="507"/>
      <c r="F450" s="508"/>
      <c r="G450" s="508"/>
      <c r="H450" s="508"/>
      <c r="I450" s="594"/>
      <c r="J450" s="594"/>
      <c r="K450" s="594"/>
      <c r="L450" s="594"/>
      <c r="M450" s="594"/>
      <c r="N450" s="594"/>
      <c r="O450" s="290"/>
    </row>
    <row r="451" spans="1:15" s="2" customFormat="1">
      <c r="A451" s="507"/>
      <c r="F451" s="508"/>
      <c r="G451" s="508"/>
      <c r="H451" s="508"/>
      <c r="I451" s="594"/>
      <c r="J451" s="594"/>
      <c r="K451" s="594"/>
      <c r="L451" s="594"/>
      <c r="M451" s="594"/>
      <c r="N451" s="594"/>
      <c r="O451" s="290"/>
    </row>
    <row r="452" spans="1:15" s="2" customFormat="1">
      <c r="A452" s="507"/>
      <c r="F452" s="508"/>
      <c r="G452" s="508"/>
      <c r="H452" s="508"/>
      <c r="I452" s="594"/>
      <c r="J452" s="594"/>
      <c r="K452" s="594"/>
      <c r="L452" s="594"/>
      <c r="M452" s="594"/>
      <c r="N452" s="594"/>
      <c r="O452" s="290"/>
    </row>
    <row r="453" spans="1:15" s="2" customFormat="1">
      <c r="A453" s="507"/>
      <c r="F453" s="508"/>
      <c r="G453" s="508"/>
      <c r="H453" s="508"/>
      <c r="I453" s="594"/>
      <c r="J453" s="594"/>
      <c r="K453" s="594"/>
      <c r="L453" s="594"/>
      <c r="M453" s="594"/>
      <c r="N453" s="594"/>
      <c r="O453" s="290"/>
    </row>
    <row r="454" spans="1:15" s="2" customFormat="1">
      <c r="A454" s="507"/>
      <c r="F454" s="508"/>
      <c r="G454" s="508"/>
      <c r="H454" s="508"/>
      <c r="I454" s="594"/>
      <c r="J454" s="594"/>
      <c r="K454" s="594"/>
      <c r="L454" s="594"/>
      <c r="M454" s="594"/>
      <c r="N454" s="594"/>
      <c r="O454" s="290"/>
    </row>
    <row r="455" spans="1:15" s="2" customFormat="1">
      <c r="A455" s="507"/>
      <c r="F455" s="508"/>
      <c r="G455" s="508"/>
      <c r="H455" s="508"/>
      <c r="I455" s="594"/>
      <c r="J455" s="594"/>
      <c r="K455" s="594"/>
      <c r="L455" s="594"/>
      <c r="M455" s="594"/>
      <c r="N455" s="594"/>
      <c r="O455" s="290"/>
    </row>
    <row r="456" spans="1:15" s="2" customFormat="1">
      <c r="A456" s="507"/>
      <c r="F456" s="508"/>
      <c r="G456" s="508"/>
      <c r="H456" s="508"/>
      <c r="I456" s="594"/>
      <c r="J456" s="594"/>
      <c r="K456" s="594"/>
      <c r="L456" s="594"/>
      <c r="M456" s="594"/>
      <c r="N456" s="594"/>
      <c r="O456" s="290"/>
    </row>
    <row r="457" spans="1:15" s="2" customFormat="1">
      <c r="A457" s="507"/>
      <c r="F457" s="508"/>
      <c r="G457" s="508"/>
      <c r="H457" s="508"/>
      <c r="I457" s="594"/>
      <c r="J457" s="594"/>
      <c r="K457" s="594"/>
      <c r="L457" s="594"/>
      <c r="M457" s="594"/>
      <c r="N457" s="594"/>
      <c r="O457" s="290"/>
    </row>
    <row r="458" spans="1:15" s="2" customFormat="1">
      <c r="A458" s="507"/>
      <c r="F458" s="508"/>
      <c r="G458" s="508"/>
      <c r="H458" s="508"/>
      <c r="I458" s="594"/>
      <c r="J458" s="594"/>
      <c r="K458" s="594"/>
      <c r="L458" s="594"/>
      <c r="M458" s="594"/>
      <c r="N458" s="594"/>
      <c r="O458" s="290"/>
    </row>
    <row r="459" spans="1:15" s="2" customFormat="1">
      <c r="A459" s="507"/>
      <c r="F459" s="508"/>
      <c r="G459" s="508"/>
      <c r="H459" s="508"/>
      <c r="I459" s="594"/>
      <c r="J459" s="594"/>
      <c r="K459" s="594"/>
      <c r="L459" s="594"/>
      <c r="M459" s="594"/>
      <c r="N459" s="594"/>
      <c r="O459" s="290"/>
    </row>
    <row r="460" spans="1:15" s="2" customFormat="1">
      <c r="A460" s="507"/>
      <c r="F460" s="508"/>
      <c r="G460" s="508"/>
      <c r="H460" s="508"/>
      <c r="I460" s="594"/>
      <c r="J460" s="594"/>
      <c r="K460" s="594"/>
      <c r="L460" s="594"/>
      <c r="M460" s="594"/>
      <c r="N460" s="594"/>
      <c r="O460" s="290"/>
    </row>
    <row r="461" spans="1:15" s="2" customFormat="1">
      <c r="A461" s="507"/>
      <c r="F461" s="508"/>
      <c r="G461" s="508"/>
      <c r="H461" s="508"/>
      <c r="I461" s="594"/>
      <c r="J461" s="594"/>
      <c r="K461" s="594"/>
      <c r="L461" s="594"/>
      <c r="M461" s="594"/>
      <c r="N461" s="594"/>
      <c r="O461" s="290"/>
    </row>
    <row r="462" spans="1:15" s="2" customFormat="1">
      <c r="A462" s="507"/>
      <c r="F462" s="508"/>
      <c r="G462" s="508"/>
      <c r="H462" s="508"/>
      <c r="I462" s="594"/>
      <c r="J462" s="594"/>
      <c r="K462" s="594"/>
      <c r="L462" s="594"/>
      <c r="M462" s="594"/>
      <c r="N462" s="594"/>
      <c r="O462" s="290"/>
    </row>
    <row r="463" spans="1:15" s="2" customFormat="1">
      <c r="A463" s="507"/>
      <c r="F463" s="508"/>
      <c r="G463" s="508"/>
      <c r="H463" s="508"/>
      <c r="I463" s="594"/>
      <c r="J463" s="594"/>
      <c r="K463" s="594"/>
      <c r="L463" s="594"/>
      <c r="M463" s="594"/>
      <c r="N463" s="594"/>
      <c r="O463" s="290"/>
    </row>
    <row r="464" spans="1:15" s="2" customFormat="1">
      <c r="A464" s="507"/>
      <c r="F464" s="508"/>
      <c r="G464" s="508"/>
      <c r="H464" s="508"/>
      <c r="I464" s="594"/>
      <c r="J464" s="594"/>
      <c r="K464" s="594"/>
      <c r="L464" s="594"/>
      <c r="M464" s="594"/>
      <c r="N464" s="594"/>
      <c r="O464" s="290"/>
    </row>
    <row r="465" spans="1:15" s="2" customFormat="1">
      <c r="A465" s="507"/>
      <c r="F465" s="508"/>
      <c r="G465" s="508"/>
      <c r="H465" s="508"/>
      <c r="I465" s="594"/>
      <c r="J465" s="594"/>
      <c r="K465" s="594"/>
      <c r="L465" s="594"/>
      <c r="M465" s="594"/>
      <c r="N465" s="594"/>
      <c r="O465" s="290"/>
    </row>
    <row r="466" spans="1:15" s="2" customFormat="1">
      <c r="A466" s="507"/>
      <c r="F466" s="508"/>
      <c r="G466" s="508"/>
      <c r="H466" s="508"/>
      <c r="I466" s="594"/>
      <c r="J466" s="594"/>
      <c r="K466" s="594"/>
      <c r="L466" s="594"/>
      <c r="M466" s="594"/>
      <c r="N466" s="594"/>
      <c r="O466" s="290"/>
    </row>
    <row r="467" spans="1:15" s="2" customFormat="1">
      <c r="A467" s="507"/>
      <c r="F467" s="508"/>
      <c r="G467" s="508"/>
      <c r="H467" s="508"/>
      <c r="I467" s="594"/>
      <c r="J467" s="594"/>
      <c r="K467" s="594"/>
      <c r="L467" s="594"/>
      <c r="M467" s="594"/>
      <c r="N467" s="594"/>
      <c r="O467" s="290"/>
    </row>
    <row r="468" spans="1:15" s="2" customFormat="1">
      <c r="A468" s="507"/>
      <c r="F468" s="508"/>
      <c r="G468" s="508"/>
      <c r="H468" s="508"/>
      <c r="I468" s="594"/>
      <c r="J468" s="594"/>
      <c r="K468" s="594"/>
      <c r="L468" s="594"/>
      <c r="M468" s="594"/>
      <c r="N468" s="594"/>
      <c r="O468" s="290"/>
    </row>
    <row r="469" spans="1:15" s="2" customFormat="1">
      <c r="A469" s="507"/>
      <c r="F469" s="508"/>
      <c r="G469" s="508"/>
      <c r="H469" s="508"/>
      <c r="I469" s="594"/>
      <c r="J469" s="594"/>
      <c r="K469" s="594"/>
      <c r="L469" s="594"/>
      <c r="M469" s="594"/>
      <c r="N469" s="594"/>
      <c r="O469" s="290"/>
    </row>
    <row r="470" spans="1:15" s="2" customFormat="1">
      <c r="A470" s="507"/>
      <c r="F470" s="508"/>
      <c r="G470" s="508"/>
      <c r="H470" s="508"/>
      <c r="I470" s="594"/>
      <c r="J470" s="594"/>
      <c r="K470" s="594"/>
      <c r="L470" s="594"/>
      <c r="M470" s="594"/>
      <c r="N470" s="594"/>
      <c r="O470" s="290"/>
    </row>
    <row r="471" spans="1:15" s="2" customFormat="1">
      <c r="A471" s="507"/>
      <c r="F471" s="508"/>
      <c r="G471" s="508"/>
      <c r="H471" s="508"/>
      <c r="I471" s="594"/>
      <c r="J471" s="594"/>
      <c r="K471" s="594"/>
      <c r="L471" s="594"/>
      <c r="M471" s="594"/>
      <c r="N471" s="594"/>
      <c r="O471" s="290"/>
    </row>
    <row r="472" spans="1:15" s="2" customFormat="1">
      <c r="A472" s="507"/>
      <c r="F472" s="508"/>
      <c r="G472" s="508"/>
      <c r="H472" s="508"/>
      <c r="I472" s="594"/>
      <c r="J472" s="594"/>
      <c r="K472" s="594"/>
      <c r="L472" s="594"/>
      <c r="M472" s="594"/>
      <c r="N472" s="594"/>
      <c r="O472" s="290"/>
    </row>
    <row r="473" spans="1:15" s="2" customFormat="1">
      <c r="A473" s="507"/>
      <c r="F473" s="508"/>
      <c r="G473" s="508"/>
      <c r="H473" s="508"/>
      <c r="I473" s="594"/>
      <c r="J473" s="594"/>
      <c r="K473" s="594"/>
      <c r="L473" s="594"/>
      <c r="M473" s="594"/>
      <c r="N473" s="594"/>
      <c r="O473" s="290"/>
    </row>
    <row r="474" spans="1:15" s="2" customFormat="1">
      <c r="A474" s="507"/>
      <c r="F474" s="508"/>
      <c r="G474" s="508"/>
      <c r="H474" s="508"/>
      <c r="I474" s="594"/>
      <c r="J474" s="594"/>
      <c r="K474" s="594"/>
      <c r="L474" s="594"/>
      <c r="M474" s="594"/>
      <c r="N474" s="594"/>
      <c r="O474" s="290"/>
    </row>
    <row r="475" spans="1:15" s="2" customFormat="1">
      <c r="A475" s="507"/>
      <c r="F475" s="508"/>
      <c r="G475" s="508"/>
      <c r="H475" s="508"/>
      <c r="I475" s="594"/>
      <c r="J475" s="594"/>
      <c r="K475" s="594"/>
      <c r="L475" s="594"/>
      <c r="M475" s="594"/>
      <c r="N475" s="594"/>
      <c r="O475" s="290"/>
    </row>
    <row r="476" spans="1:15" s="2" customFormat="1">
      <c r="A476" s="507"/>
      <c r="F476" s="508"/>
      <c r="G476" s="508"/>
      <c r="H476" s="508"/>
      <c r="I476" s="594"/>
      <c r="J476" s="594"/>
      <c r="K476" s="594"/>
      <c r="L476" s="594"/>
      <c r="M476" s="594"/>
      <c r="N476" s="594"/>
      <c r="O476" s="290"/>
    </row>
    <row r="477" spans="1:15" s="2" customFormat="1">
      <c r="A477" s="507"/>
      <c r="F477" s="508"/>
      <c r="G477" s="508"/>
      <c r="H477" s="508"/>
      <c r="I477" s="594"/>
      <c r="J477" s="594"/>
      <c r="K477" s="594"/>
      <c r="L477" s="594"/>
      <c r="M477" s="594"/>
      <c r="N477" s="594"/>
      <c r="O477" s="290"/>
    </row>
    <row r="478" spans="1:15" s="2" customFormat="1">
      <c r="A478" s="507"/>
      <c r="F478" s="508"/>
      <c r="G478" s="508"/>
      <c r="H478" s="508"/>
      <c r="I478" s="594"/>
      <c r="J478" s="594"/>
      <c r="K478" s="594"/>
      <c r="L478" s="594"/>
      <c r="M478" s="594"/>
      <c r="N478" s="594"/>
      <c r="O478" s="290"/>
    </row>
    <row r="479" spans="1:15" s="2" customFormat="1">
      <c r="A479" s="507"/>
      <c r="F479" s="508"/>
      <c r="G479" s="508"/>
      <c r="H479" s="508"/>
      <c r="I479" s="594"/>
      <c r="J479" s="594"/>
      <c r="K479" s="594"/>
      <c r="L479" s="594"/>
      <c r="M479" s="594"/>
      <c r="N479" s="594"/>
      <c r="O479" s="290"/>
    </row>
    <row r="480" spans="1:15" s="2" customFormat="1">
      <c r="A480" s="507"/>
      <c r="F480" s="508"/>
      <c r="G480" s="508"/>
      <c r="H480" s="508"/>
      <c r="I480" s="594"/>
      <c r="J480" s="594"/>
      <c r="K480" s="594"/>
      <c r="L480" s="594"/>
      <c r="M480" s="594"/>
      <c r="N480" s="594"/>
      <c r="O480" s="290"/>
    </row>
    <row r="481" spans="1:15" s="2" customFormat="1">
      <c r="A481" s="507"/>
      <c r="F481" s="508"/>
      <c r="G481" s="508"/>
      <c r="H481" s="508"/>
      <c r="I481" s="594"/>
      <c r="J481" s="594"/>
      <c r="K481" s="594"/>
      <c r="L481" s="594"/>
      <c r="M481" s="594"/>
      <c r="N481" s="594"/>
      <c r="O481" s="290"/>
    </row>
    <row r="482" spans="1:15" s="2" customFormat="1">
      <c r="A482" s="507"/>
      <c r="F482" s="508"/>
      <c r="G482" s="508"/>
      <c r="H482" s="508"/>
      <c r="I482" s="594"/>
      <c r="J482" s="594"/>
      <c r="K482" s="594"/>
      <c r="L482" s="594"/>
      <c r="M482" s="594"/>
      <c r="N482" s="594"/>
      <c r="O482" s="290"/>
    </row>
    <row r="483" spans="1:15" s="2" customFormat="1">
      <c r="A483" s="507"/>
      <c r="F483" s="508"/>
      <c r="G483" s="508"/>
      <c r="H483" s="508"/>
      <c r="I483" s="594"/>
      <c r="J483" s="594"/>
      <c r="K483" s="594"/>
      <c r="L483" s="594"/>
      <c r="M483" s="594"/>
      <c r="N483" s="594"/>
      <c r="O483" s="290"/>
    </row>
    <row r="484" spans="1:15" s="2" customFormat="1">
      <c r="A484" s="507"/>
      <c r="F484" s="508"/>
      <c r="G484" s="508"/>
      <c r="H484" s="508"/>
      <c r="I484" s="594"/>
      <c r="J484" s="594"/>
      <c r="K484" s="594"/>
      <c r="L484" s="594"/>
      <c r="M484" s="594"/>
      <c r="N484" s="594"/>
      <c r="O484" s="290"/>
    </row>
    <row r="485" spans="1:15" s="2" customFormat="1">
      <c r="A485" s="507"/>
      <c r="F485" s="508"/>
      <c r="G485" s="508"/>
      <c r="H485" s="508"/>
      <c r="I485" s="594"/>
      <c r="J485" s="594"/>
      <c r="K485" s="594"/>
      <c r="L485" s="594"/>
      <c r="M485" s="594"/>
      <c r="N485" s="594"/>
      <c r="O485" s="290"/>
    </row>
    <row r="486" spans="1:15" s="2" customFormat="1">
      <c r="A486" s="507"/>
      <c r="F486" s="508"/>
      <c r="G486" s="508"/>
      <c r="H486" s="508"/>
      <c r="I486" s="594"/>
      <c r="J486" s="594"/>
      <c r="K486" s="594"/>
      <c r="L486" s="594"/>
      <c r="M486" s="594"/>
      <c r="N486" s="594"/>
      <c r="O486" s="290"/>
    </row>
    <row r="487" spans="1:15" s="2" customFormat="1">
      <c r="A487" s="507"/>
      <c r="F487" s="508"/>
      <c r="G487" s="508"/>
      <c r="H487" s="508"/>
      <c r="I487" s="594"/>
      <c r="J487" s="594"/>
      <c r="K487" s="594"/>
      <c r="L487" s="594"/>
      <c r="M487" s="594"/>
      <c r="N487" s="594"/>
      <c r="O487" s="290"/>
    </row>
    <row r="488" spans="1:15" s="2" customFormat="1">
      <c r="A488" s="507"/>
      <c r="F488" s="508"/>
      <c r="G488" s="508"/>
      <c r="H488" s="508"/>
      <c r="I488" s="594"/>
      <c r="J488" s="594"/>
      <c r="K488" s="594"/>
      <c r="L488" s="594"/>
      <c r="M488" s="594"/>
      <c r="N488" s="594"/>
      <c r="O488" s="290"/>
    </row>
    <row r="489" spans="1:15" s="2" customFormat="1">
      <c r="A489" s="507"/>
      <c r="F489" s="508"/>
      <c r="G489" s="508"/>
      <c r="H489" s="508"/>
      <c r="I489" s="594"/>
      <c r="J489" s="594"/>
      <c r="K489" s="594"/>
      <c r="L489" s="594"/>
      <c r="M489" s="594"/>
      <c r="N489" s="594"/>
      <c r="O489" s="290"/>
    </row>
    <row r="490" spans="1:15" s="2" customFormat="1">
      <c r="A490" s="507"/>
      <c r="F490" s="508"/>
      <c r="G490" s="508"/>
      <c r="H490" s="508"/>
      <c r="I490" s="594"/>
      <c r="J490" s="594"/>
      <c r="K490" s="594"/>
      <c r="L490" s="594"/>
      <c r="M490" s="594"/>
      <c r="N490" s="594"/>
      <c r="O490" s="290"/>
    </row>
    <row r="491" spans="1:15" s="2" customFormat="1">
      <c r="A491" s="507"/>
      <c r="F491" s="508"/>
      <c r="G491" s="508"/>
      <c r="H491" s="508"/>
      <c r="I491" s="594"/>
      <c r="J491" s="594"/>
      <c r="K491" s="594"/>
      <c r="L491" s="594"/>
      <c r="M491" s="594"/>
      <c r="N491" s="594"/>
      <c r="O491" s="290"/>
    </row>
    <row r="492" spans="1:15" s="2" customFormat="1">
      <c r="A492" s="507"/>
      <c r="F492" s="508"/>
      <c r="G492" s="508"/>
      <c r="H492" s="508"/>
      <c r="I492" s="594"/>
      <c r="J492" s="594"/>
      <c r="K492" s="594"/>
      <c r="L492" s="594"/>
      <c r="M492" s="594"/>
      <c r="N492" s="594"/>
      <c r="O492" s="290"/>
    </row>
    <row r="493" spans="1:15" s="2" customFormat="1">
      <c r="A493" s="507"/>
      <c r="F493" s="508"/>
      <c r="G493" s="508"/>
      <c r="H493" s="508"/>
      <c r="I493" s="594"/>
      <c r="J493" s="594"/>
      <c r="K493" s="594"/>
      <c r="L493" s="594"/>
      <c r="M493" s="594"/>
      <c r="N493" s="594"/>
      <c r="O493" s="290"/>
    </row>
    <row r="494" spans="1:15" s="2" customFormat="1">
      <c r="A494" s="507"/>
      <c r="F494" s="508"/>
      <c r="G494" s="508"/>
      <c r="H494" s="508"/>
      <c r="I494" s="594"/>
      <c r="J494" s="594"/>
      <c r="K494" s="594"/>
      <c r="L494" s="594"/>
      <c r="M494" s="594"/>
      <c r="N494" s="594"/>
      <c r="O494" s="290"/>
    </row>
    <row r="495" spans="1:15" s="2" customFormat="1">
      <c r="A495" s="507"/>
      <c r="F495" s="508"/>
      <c r="G495" s="508"/>
      <c r="H495" s="508"/>
      <c r="I495" s="594"/>
      <c r="J495" s="594"/>
      <c r="K495" s="594"/>
      <c r="L495" s="594"/>
      <c r="M495" s="594"/>
      <c r="N495" s="594"/>
      <c r="O495" s="290"/>
    </row>
    <row r="496" spans="1:15" s="2" customFormat="1">
      <c r="A496" s="507"/>
      <c r="F496" s="508"/>
      <c r="G496" s="508"/>
      <c r="H496" s="508"/>
      <c r="I496" s="594"/>
      <c r="J496" s="594"/>
      <c r="K496" s="594"/>
      <c r="L496" s="594"/>
      <c r="M496" s="594"/>
      <c r="N496" s="594"/>
      <c r="O496" s="290"/>
    </row>
    <row r="497" spans="1:15" s="2" customFormat="1">
      <c r="A497" s="507"/>
      <c r="F497" s="508"/>
      <c r="G497" s="508"/>
      <c r="H497" s="508"/>
      <c r="I497" s="594"/>
      <c r="J497" s="594"/>
      <c r="K497" s="594"/>
      <c r="L497" s="594"/>
      <c r="M497" s="594"/>
      <c r="N497" s="594"/>
      <c r="O497" s="290"/>
    </row>
    <row r="498" spans="1:15" s="2" customFormat="1">
      <c r="A498" s="507"/>
      <c r="F498" s="508"/>
      <c r="G498" s="508"/>
      <c r="H498" s="508"/>
      <c r="I498" s="594"/>
      <c r="J498" s="594"/>
      <c r="K498" s="594"/>
      <c r="L498" s="594"/>
      <c r="M498" s="594"/>
      <c r="N498" s="594"/>
      <c r="O498" s="290"/>
    </row>
    <row r="499" spans="1:15" s="2" customFormat="1">
      <c r="A499" s="507"/>
      <c r="F499" s="508"/>
      <c r="G499" s="508"/>
      <c r="H499" s="508"/>
      <c r="I499" s="594"/>
      <c r="J499" s="594"/>
      <c r="K499" s="594"/>
      <c r="L499" s="594"/>
      <c r="M499" s="594"/>
      <c r="N499" s="594"/>
      <c r="O499" s="290"/>
    </row>
    <row r="500" spans="1:15" s="2" customFormat="1">
      <c r="A500" s="507"/>
      <c r="F500" s="508"/>
      <c r="G500" s="508"/>
      <c r="H500" s="508"/>
      <c r="I500" s="594"/>
      <c r="J500" s="594"/>
      <c r="K500" s="594"/>
      <c r="L500" s="594"/>
      <c r="M500" s="594"/>
      <c r="N500" s="594"/>
      <c r="O500" s="290"/>
    </row>
    <row r="501" spans="1:15" s="2" customFormat="1">
      <c r="A501" s="507"/>
      <c r="F501" s="508"/>
      <c r="G501" s="508"/>
      <c r="H501" s="508"/>
      <c r="I501" s="594"/>
      <c r="J501" s="594"/>
      <c r="K501" s="594"/>
      <c r="L501" s="594"/>
      <c r="M501" s="594"/>
      <c r="N501" s="594"/>
      <c r="O501" s="290"/>
    </row>
    <row r="502" spans="1:15" s="2" customFormat="1">
      <c r="A502" s="507"/>
      <c r="F502" s="508"/>
      <c r="G502" s="508"/>
      <c r="H502" s="508"/>
      <c r="I502" s="594"/>
      <c r="J502" s="594"/>
      <c r="K502" s="594"/>
      <c r="L502" s="594"/>
      <c r="M502" s="594"/>
      <c r="N502" s="594"/>
      <c r="O502" s="290"/>
    </row>
    <row r="503" spans="1:15" s="2" customFormat="1">
      <c r="A503" s="507"/>
      <c r="F503" s="508"/>
      <c r="G503" s="508"/>
      <c r="H503" s="508"/>
      <c r="I503" s="594"/>
      <c r="J503" s="594"/>
      <c r="K503" s="594"/>
      <c r="L503" s="594"/>
      <c r="M503" s="594"/>
      <c r="N503" s="594"/>
      <c r="O503" s="290"/>
    </row>
    <row r="504" spans="1:15" s="2" customFormat="1">
      <c r="A504" s="507"/>
      <c r="F504" s="508"/>
      <c r="G504" s="508"/>
      <c r="H504" s="508"/>
      <c r="I504" s="594"/>
      <c r="J504" s="594"/>
      <c r="K504" s="594"/>
      <c r="L504" s="594"/>
      <c r="M504" s="594"/>
      <c r="N504" s="594"/>
      <c r="O504" s="290"/>
    </row>
    <row r="505" spans="1:15" s="2" customFormat="1">
      <c r="A505" s="507"/>
      <c r="F505" s="508"/>
      <c r="G505" s="508"/>
      <c r="H505" s="508"/>
      <c r="I505" s="594"/>
      <c r="J505" s="594"/>
      <c r="K505" s="594"/>
      <c r="L505" s="594"/>
      <c r="M505" s="594"/>
      <c r="N505" s="594"/>
      <c r="O505" s="290"/>
    </row>
    <row r="506" spans="1:15" s="2" customFormat="1">
      <c r="A506" s="507"/>
      <c r="F506" s="508"/>
      <c r="G506" s="508"/>
      <c r="H506" s="508"/>
      <c r="I506" s="594"/>
      <c r="J506" s="594"/>
      <c r="K506" s="594"/>
      <c r="L506" s="594"/>
      <c r="M506" s="594"/>
      <c r="N506" s="594"/>
      <c r="O506" s="290"/>
    </row>
    <row r="507" spans="1:15" s="2" customFormat="1">
      <c r="A507" s="507"/>
      <c r="F507" s="508"/>
      <c r="G507" s="508"/>
      <c r="H507" s="508"/>
      <c r="I507" s="594"/>
      <c r="J507" s="594"/>
      <c r="K507" s="594"/>
      <c r="L507" s="594"/>
      <c r="M507" s="594"/>
      <c r="N507" s="594"/>
      <c r="O507" s="290"/>
    </row>
    <row r="508" spans="1:15" s="2" customFormat="1">
      <c r="A508" s="507"/>
      <c r="F508" s="508"/>
      <c r="G508" s="508"/>
      <c r="H508" s="508"/>
      <c r="I508" s="594"/>
      <c r="J508" s="594"/>
      <c r="K508" s="594"/>
      <c r="L508" s="594"/>
      <c r="M508" s="594"/>
      <c r="N508" s="594"/>
      <c r="O508" s="290"/>
    </row>
    <row r="509" spans="1:15" s="2" customFormat="1">
      <c r="A509" s="507"/>
      <c r="F509" s="508"/>
      <c r="G509" s="508"/>
      <c r="H509" s="508"/>
      <c r="I509" s="594"/>
      <c r="J509" s="594"/>
      <c r="K509" s="594"/>
      <c r="L509" s="594"/>
      <c r="M509" s="594"/>
      <c r="N509" s="594"/>
      <c r="O509" s="290"/>
    </row>
    <row r="510" spans="1:15" s="2" customFormat="1">
      <c r="A510" s="507"/>
      <c r="F510" s="508"/>
      <c r="G510" s="508"/>
      <c r="H510" s="508"/>
      <c r="I510" s="594"/>
      <c r="J510" s="594"/>
      <c r="K510" s="594"/>
      <c r="L510" s="594"/>
      <c r="M510" s="594"/>
      <c r="N510" s="594"/>
      <c r="O510" s="290"/>
    </row>
    <row r="511" spans="1:15" s="2" customFormat="1">
      <c r="A511" s="507"/>
      <c r="F511" s="508"/>
      <c r="G511" s="508"/>
      <c r="H511" s="508"/>
      <c r="I511" s="594"/>
      <c r="J511" s="594"/>
      <c r="K511" s="594"/>
      <c r="L511" s="594"/>
      <c r="M511" s="594"/>
      <c r="N511" s="594"/>
      <c r="O511" s="290"/>
    </row>
    <row r="512" spans="1:15" s="2" customFormat="1">
      <c r="A512" s="507"/>
      <c r="F512" s="508"/>
      <c r="G512" s="508"/>
      <c r="H512" s="508"/>
      <c r="I512" s="594"/>
      <c r="J512" s="594"/>
      <c r="K512" s="594"/>
      <c r="L512" s="594"/>
      <c r="M512" s="594"/>
      <c r="N512" s="594"/>
      <c r="O512" s="290"/>
    </row>
    <row r="513" spans="1:15" s="2" customFormat="1">
      <c r="A513" s="507"/>
      <c r="F513" s="508"/>
      <c r="G513" s="508"/>
      <c r="H513" s="508"/>
      <c r="I513" s="594"/>
      <c r="J513" s="594"/>
      <c r="K513" s="594"/>
      <c r="L513" s="594"/>
      <c r="M513" s="594"/>
      <c r="N513" s="594"/>
      <c r="O513" s="290"/>
    </row>
    <row r="514" spans="1:15" s="2" customFormat="1">
      <c r="A514" s="507"/>
      <c r="F514" s="508"/>
      <c r="G514" s="508"/>
      <c r="H514" s="508"/>
      <c r="I514" s="594"/>
      <c r="J514" s="594"/>
      <c r="K514" s="594"/>
      <c r="L514" s="594"/>
      <c r="M514" s="594"/>
      <c r="N514" s="594"/>
      <c r="O514" s="290"/>
    </row>
    <row r="515" spans="1:15" s="2" customFormat="1">
      <c r="A515" s="507"/>
      <c r="F515" s="508"/>
      <c r="G515" s="508"/>
      <c r="H515" s="508"/>
      <c r="I515" s="594"/>
      <c r="J515" s="594"/>
      <c r="K515" s="594"/>
      <c r="L515" s="594"/>
      <c r="M515" s="594"/>
      <c r="N515" s="594"/>
      <c r="O515" s="290"/>
    </row>
    <row r="516" spans="1:15" s="2" customFormat="1">
      <c r="A516" s="507"/>
      <c r="F516" s="508"/>
      <c r="G516" s="508"/>
      <c r="H516" s="508"/>
      <c r="I516" s="594"/>
      <c r="J516" s="594"/>
      <c r="K516" s="594"/>
      <c r="L516" s="594"/>
      <c r="M516" s="594"/>
      <c r="N516" s="594"/>
      <c r="O516" s="290"/>
    </row>
    <row r="517" spans="1:15" s="2" customFormat="1">
      <c r="A517" s="507"/>
      <c r="F517" s="508"/>
      <c r="G517" s="508"/>
      <c r="H517" s="508"/>
      <c r="I517" s="594"/>
      <c r="J517" s="594"/>
      <c r="K517" s="594"/>
      <c r="L517" s="594"/>
      <c r="M517" s="594"/>
      <c r="N517" s="594"/>
      <c r="O517" s="290"/>
    </row>
    <row r="518" spans="1:15" s="2" customFormat="1">
      <c r="A518" s="507"/>
      <c r="F518" s="508"/>
      <c r="G518" s="508"/>
      <c r="H518" s="508"/>
      <c r="I518" s="594"/>
      <c r="J518" s="594"/>
      <c r="K518" s="594"/>
      <c r="L518" s="594"/>
      <c r="M518" s="594"/>
      <c r="N518" s="594"/>
      <c r="O518" s="290"/>
    </row>
    <row r="519" spans="1:15" s="2" customFormat="1">
      <c r="A519" s="507"/>
      <c r="F519" s="508"/>
      <c r="G519" s="508"/>
      <c r="H519" s="508"/>
      <c r="I519" s="594"/>
      <c r="J519" s="594"/>
      <c r="K519" s="594"/>
      <c r="L519" s="594"/>
      <c r="M519" s="594"/>
      <c r="N519" s="594"/>
      <c r="O519" s="290"/>
    </row>
    <row r="520" spans="1:15" s="2" customFormat="1">
      <c r="A520" s="507"/>
      <c r="F520" s="508"/>
      <c r="G520" s="508"/>
      <c r="H520" s="508"/>
      <c r="I520" s="594"/>
      <c r="J520" s="594"/>
      <c r="K520" s="594"/>
      <c r="L520" s="594"/>
      <c r="M520" s="594"/>
      <c r="N520" s="594"/>
      <c r="O520" s="290"/>
    </row>
    <row r="521" spans="1:15" s="2" customFormat="1">
      <c r="A521" s="507"/>
      <c r="F521" s="508"/>
      <c r="G521" s="508"/>
      <c r="H521" s="508"/>
      <c r="I521" s="594"/>
      <c r="J521" s="594"/>
      <c r="K521" s="594"/>
      <c r="L521" s="594"/>
      <c r="M521" s="594"/>
      <c r="N521" s="594"/>
      <c r="O521" s="290"/>
    </row>
    <row r="522" spans="1:15" s="2" customFormat="1">
      <c r="A522" s="507"/>
      <c r="F522" s="508"/>
      <c r="G522" s="508"/>
      <c r="H522" s="508"/>
      <c r="I522" s="594"/>
      <c r="J522" s="594"/>
      <c r="K522" s="594"/>
      <c r="L522" s="594"/>
      <c r="M522" s="594"/>
      <c r="N522" s="594"/>
      <c r="O522" s="290"/>
    </row>
    <row r="523" spans="1:15" s="2" customFormat="1">
      <c r="A523" s="507"/>
      <c r="F523" s="508"/>
      <c r="G523" s="508"/>
      <c r="H523" s="508"/>
      <c r="I523" s="594"/>
      <c r="J523" s="594"/>
      <c r="K523" s="594"/>
      <c r="L523" s="594"/>
      <c r="M523" s="594"/>
      <c r="N523" s="594"/>
      <c r="O523" s="290"/>
    </row>
    <row r="524" spans="1:15" s="2" customFormat="1">
      <c r="A524" s="507"/>
      <c r="F524" s="508"/>
      <c r="G524" s="508"/>
      <c r="H524" s="508"/>
      <c r="I524" s="594"/>
      <c r="J524" s="594"/>
      <c r="K524" s="594"/>
      <c r="L524" s="594"/>
      <c r="M524" s="594"/>
      <c r="N524" s="594"/>
      <c r="O524" s="290"/>
    </row>
    <row r="525" spans="1:15" s="2" customFormat="1">
      <c r="A525" s="507"/>
      <c r="F525" s="508"/>
      <c r="G525" s="508"/>
      <c r="H525" s="508"/>
      <c r="I525" s="594"/>
      <c r="J525" s="594"/>
      <c r="K525" s="594"/>
      <c r="L525" s="594"/>
      <c r="M525" s="594"/>
      <c r="N525" s="594"/>
      <c r="O525" s="290"/>
    </row>
    <row r="526" spans="1:15" s="2" customFormat="1">
      <c r="A526" s="507"/>
      <c r="F526" s="508"/>
      <c r="G526" s="508"/>
      <c r="H526" s="508"/>
      <c r="I526" s="594"/>
      <c r="J526" s="594"/>
      <c r="K526" s="594"/>
      <c r="L526" s="594"/>
      <c r="M526" s="594"/>
      <c r="N526" s="594"/>
      <c r="O526" s="290"/>
    </row>
    <row r="527" spans="1:15" s="2" customFormat="1">
      <c r="A527" s="507"/>
      <c r="F527" s="508"/>
      <c r="G527" s="508"/>
      <c r="H527" s="508"/>
      <c r="I527" s="594"/>
      <c r="J527" s="594"/>
      <c r="K527" s="594"/>
      <c r="L527" s="594"/>
      <c r="M527" s="594"/>
      <c r="N527" s="594"/>
      <c r="O527" s="290"/>
    </row>
    <row r="528" spans="1:15" s="2" customFormat="1">
      <c r="A528" s="507"/>
      <c r="F528" s="508"/>
      <c r="G528" s="508"/>
      <c r="H528" s="508"/>
      <c r="I528" s="594"/>
      <c r="J528" s="594"/>
      <c r="K528" s="594"/>
      <c r="L528" s="594"/>
      <c r="M528" s="594"/>
      <c r="N528" s="594"/>
      <c r="O528" s="290"/>
    </row>
    <row r="529" spans="1:15" s="2" customFormat="1">
      <c r="A529" s="507"/>
      <c r="F529" s="508"/>
      <c r="G529" s="508"/>
      <c r="H529" s="508"/>
      <c r="I529" s="594"/>
      <c r="J529" s="594"/>
      <c r="K529" s="594"/>
      <c r="L529" s="594"/>
      <c r="M529" s="594"/>
      <c r="N529" s="594"/>
      <c r="O529" s="290"/>
    </row>
    <row r="530" spans="1:15" s="2" customFormat="1">
      <c r="A530" s="507"/>
      <c r="F530" s="508"/>
      <c r="G530" s="508"/>
      <c r="H530" s="508"/>
      <c r="I530" s="594"/>
      <c r="J530" s="594"/>
      <c r="K530" s="594"/>
      <c r="L530" s="594"/>
      <c r="M530" s="594"/>
      <c r="N530" s="594"/>
      <c r="O530" s="290"/>
    </row>
    <row r="531" spans="1:15" s="2" customFormat="1">
      <c r="A531" s="507"/>
      <c r="F531" s="508"/>
      <c r="G531" s="508"/>
      <c r="H531" s="508"/>
      <c r="I531" s="594"/>
      <c r="J531" s="594"/>
      <c r="K531" s="594"/>
      <c r="L531" s="594"/>
      <c r="M531" s="594"/>
      <c r="N531" s="594"/>
      <c r="O531" s="290"/>
    </row>
    <row r="532" spans="1:15" s="2" customFormat="1">
      <c r="A532" s="507"/>
      <c r="F532" s="508"/>
      <c r="G532" s="508"/>
      <c r="H532" s="508"/>
      <c r="I532" s="594"/>
      <c r="J532" s="594"/>
      <c r="K532" s="594"/>
      <c r="L532" s="594"/>
      <c r="M532" s="594"/>
      <c r="N532" s="594"/>
      <c r="O532" s="290"/>
    </row>
    <row r="533" spans="1:15" s="2" customFormat="1">
      <c r="A533" s="507"/>
      <c r="F533" s="508"/>
      <c r="G533" s="508"/>
      <c r="H533" s="508"/>
      <c r="I533" s="594"/>
      <c r="J533" s="594"/>
      <c r="K533" s="594"/>
      <c r="L533" s="594"/>
      <c r="M533" s="594"/>
      <c r="N533" s="594"/>
      <c r="O533" s="290"/>
    </row>
    <row r="534" spans="1:15" s="2" customFormat="1">
      <c r="A534" s="507"/>
      <c r="F534" s="508"/>
      <c r="G534" s="508"/>
      <c r="H534" s="508"/>
      <c r="I534" s="594"/>
      <c r="J534" s="594"/>
      <c r="K534" s="594"/>
      <c r="L534" s="594"/>
      <c r="M534" s="594"/>
      <c r="N534" s="594"/>
      <c r="O534" s="290"/>
    </row>
    <row r="535" spans="1:15" s="2" customFormat="1">
      <c r="A535" s="507"/>
      <c r="F535" s="508"/>
      <c r="G535" s="508"/>
      <c r="H535" s="508"/>
      <c r="I535" s="594"/>
      <c r="J535" s="594"/>
      <c r="K535" s="594"/>
      <c r="L535" s="594"/>
      <c r="M535" s="594"/>
      <c r="N535" s="594"/>
      <c r="O535" s="290"/>
    </row>
    <row r="536" spans="1:15" s="2" customFormat="1">
      <c r="A536" s="507"/>
      <c r="F536" s="508"/>
      <c r="G536" s="508"/>
      <c r="H536" s="508"/>
      <c r="I536" s="594"/>
      <c r="J536" s="594"/>
      <c r="K536" s="594"/>
      <c r="L536" s="594"/>
      <c r="M536" s="594"/>
      <c r="N536" s="594"/>
      <c r="O536" s="290"/>
    </row>
    <row r="537" spans="1:15" s="2" customFormat="1">
      <c r="A537" s="507"/>
      <c r="F537" s="508"/>
      <c r="G537" s="508"/>
      <c r="H537" s="508"/>
      <c r="I537" s="594"/>
      <c r="J537" s="594"/>
      <c r="K537" s="594"/>
      <c r="L537" s="594"/>
      <c r="M537" s="594"/>
      <c r="N537" s="594"/>
      <c r="O537" s="290"/>
    </row>
    <row r="538" spans="1:15" s="2" customFormat="1">
      <c r="A538" s="507"/>
      <c r="F538" s="508"/>
      <c r="G538" s="508"/>
      <c r="H538" s="508"/>
      <c r="I538" s="594"/>
      <c r="J538" s="594"/>
      <c r="K538" s="594"/>
      <c r="L538" s="594"/>
      <c r="M538" s="594"/>
      <c r="N538" s="594"/>
      <c r="O538" s="290"/>
    </row>
    <row r="539" spans="1:15" s="2" customFormat="1">
      <c r="A539" s="507"/>
      <c r="F539" s="508"/>
      <c r="G539" s="508"/>
      <c r="H539" s="508"/>
      <c r="I539" s="594"/>
      <c r="J539" s="594"/>
      <c r="K539" s="594"/>
      <c r="L539" s="594"/>
      <c r="M539" s="594"/>
      <c r="N539" s="594"/>
      <c r="O539" s="290"/>
    </row>
    <row r="540" spans="1:15" s="2" customFormat="1">
      <c r="A540" s="507"/>
      <c r="F540" s="508"/>
      <c r="G540" s="508"/>
      <c r="H540" s="508"/>
      <c r="I540" s="594"/>
      <c r="J540" s="594"/>
      <c r="K540" s="594"/>
      <c r="L540" s="594"/>
      <c r="M540" s="594"/>
      <c r="N540" s="594"/>
      <c r="O540" s="290"/>
    </row>
    <row r="541" spans="1:15" s="2" customFormat="1">
      <c r="A541" s="507"/>
      <c r="F541" s="508"/>
      <c r="G541" s="508"/>
      <c r="H541" s="508"/>
      <c r="I541" s="594"/>
      <c r="J541" s="594"/>
      <c r="K541" s="594"/>
      <c r="L541" s="594"/>
      <c r="M541" s="594"/>
      <c r="N541" s="594"/>
      <c r="O541" s="290"/>
    </row>
    <row r="542" spans="1:15" s="2" customFormat="1">
      <c r="A542" s="507"/>
      <c r="F542" s="508"/>
      <c r="G542" s="508"/>
      <c r="H542" s="508"/>
      <c r="I542" s="594"/>
      <c r="J542" s="594"/>
      <c r="K542" s="594"/>
      <c r="L542" s="594"/>
      <c r="M542" s="594"/>
      <c r="N542" s="594"/>
      <c r="O542" s="290"/>
    </row>
    <row r="543" spans="1:15" s="2" customFormat="1">
      <c r="A543" s="507"/>
      <c r="F543" s="508"/>
      <c r="G543" s="508"/>
      <c r="H543" s="508"/>
      <c r="I543" s="594"/>
      <c r="J543" s="594"/>
      <c r="K543" s="594"/>
      <c r="L543" s="594"/>
      <c r="M543" s="594"/>
      <c r="N543" s="594"/>
      <c r="O543" s="290"/>
    </row>
    <row r="544" spans="1:15" s="2" customFormat="1">
      <c r="A544" s="507"/>
      <c r="F544" s="508"/>
      <c r="G544" s="508"/>
      <c r="H544" s="508"/>
      <c r="I544" s="594"/>
      <c r="J544" s="594"/>
      <c r="K544" s="594"/>
      <c r="L544" s="594"/>
      <c r="M544" s="594"/>
      <c r="N544" s="594"/>
      <c r="O544" s="290"/>
    </row>
    <row r="545" spans="1:15" s="2" customFormat="1">
      <c r="A545" s="507"/>
      <c r="F545" s="508"/>
      <c r="G545" s="508"/>
      <c r="H545" s="508"/>
      <c r="I545" s="594"/>
      <c r="J545" s="594"/>
      <c r="K545" s="594"/>
      <c r="L545" s="594"/>
      <c r="M545" s="594"/>
      <c r="N545" s="594"/>
      <c r="O545" s="290"/>
    </row>
    <row r="546" spans="1:15" s="2" customFormat="1">
      <c r="A546" s="507"/>
      <c r="F546" s="508"/>
      <c r="G546" s="508"/>
      <c r="H546" s="508"/>
      <c r="I546" s="594"/>
      <c r="J546" s="594"/>
      <c r="K546" s="594"/>
      <c r="L546" s="594"/>
      <c r="M546" s="594"/>
      <c r="N546" s="594"/>
      <c r="O546" s="290"/>
    </row>
    <row r="547" spans="1:15" s="2" customFormat="1">
      <c r="A547" s="507"/>
      <c r="F547" s="508"/>
      <c r="G547" s="508"/>
      <c r="H547" s="508"/>
      <c r="I547" s="594"/>
      <c r="J547" s="594"/>
      <c r="K547" s="594"/>
      <c r="L547" s="594"/>
      <c r="M547" s="594"/>
      <c r="N547" s="594"/>
      <c r="O547" s="290"/>
    </row>
    <row r="548" spans="1:15" s="2" customFormat="1">
      <c r="A548" s="507"/>
      <c r="F548" s="508"/>
      <c r="G548" s="508"/>
      <c r="H548" s="508"/>
      <c r="I548" s="594"/>
      <c r="J548" s="594"/>
      <c r="K548" s="594"/>
      <c r="L548" s="594"/>
      <c r="M548" s="594"/>
      <c r="N548" s="594"/>
      <c r="O548" s="290"/>
    </row>
    <row r="549" spans="1:15" s="2" customFormat="1">
      <c r="A549" s="507"/>
      <c r="F549" s="508"/>
      <c r="G549" s="508"/>
      <c r="H549" s="508"/>
      <c r="I549" s="594"/>
      <c r="J549" s="594"/>
      <c r="K549" s="594"/>
      <c r="L549" s="594"/>
      <c r="M549" s="594"/>
      <c r="N549" s="594"/>
      <c r="O549" s="290"/>
    </row>
    <row r="550" spans="1:15" s="2" customFormat="1">
      <c r="A550" s="507"/>
      <c r="F550" s="508"/>
      <c r="G550" s="508"/>
      <c r="H550" s="508"/>
      <c r="I550" s="594"/>
      <c r="J550" s="594"/>
      <c r="K550" s="594"/>
      <c r="L550" s="594"/>
      <c r="M550" s="594"/>
      <c r="N550" s="594"/>
      <c r="O550" s="290"/>
    </row>
    <row r="551" spans="1:15" s="2" customFormat="1">
      <c r="A551" s="507"/>
      <c r="F551" s="508"/>
      <c r="G551" s="508"/>
      <c r="H551" s="508"/>
      <c r="I551" s="594"/>
      <c r="J551" s="594"/>
      <c r="K551" s="594"/>
      <c r="L551" s="594"/>
      <c r="M551" s="594"/>
      <c r="N551" s="594"/>
      <c r="O551" s="290"/>
    </row>
    <row r="552" spans="1:15" s="2" customFormat="1">
      <c r="A552" s="507"/>
      <c r="F552" s="508"/>
      <c r="G552" s="508"/>
      <c r="H552" s="508"/>
      <c r="I552" s="594"/>
      <c r="J552" s="594"/>
      <c r="K552" s="594"/>
      <c r="L552" s="594"/>
      <c r="M552" s="594"/>
      <c r="N552" s="594"/>
      <c r="O552" s="290"/>
    </row>
    <row r="553" spans="1:15" s="2" customFormat="1">
      <c r="A553" s="507"/>
      <c r="F553" s="508"/>
      <c r="G553" s="508"/>
      <c r="H553" s="508"/>
      <c r="I553" s="594"/>
      <c r="J553" s="594"/>
      <c r="K553" s="594"/>
      <c r="L553" s="594"/>
      <c r="M553" s="594"/>
      <c r="N553" s="594"/>
      <c r="O553" s="290"/>
    </row>
    <row r="554" spans="1:15" s="2" customFormat="1">
      <c r="A554" s="507"/>
      <c r="F554" s="508"/>
      <c r="G554" s="508"/>
      <c r="H554" s="508"/>
      <c r="I554" s="594"/>
      <c r="J554" s="594"/>
      <c r="K554" s="594"/>
      <c r="L554" s="594"/>
      <c r="M554" s="594"/>
      <c r="N554" s="594"/>
      <c r="O554" s="290"/>
    </row>
    <row r="555" spans="1:15" s="2" customFormat="1">
      <c r="A555" s="507"/>
      <c r="F555" s="508"/>
      <c r="G555" s="508"/>
      <c r="H555" s="508"/>
      <c r="I555" s="594"/>
      <c r="J555" s="594"/>
      <c r="K555" s="594"/>
      <c r="L555" s="594"/>
      <c r="M555" s="594"/>
      <c r="N555" s="594"/>
      <c r="O555" s="290"/>
    </row>
    <row r="556" spans="1:15" s="2" customFormat="1">
      <c r="A556" s="507"/>
      <c r="F556" s="508"/>
      <c r="G556" s="508"/>
      <c r="H556" s="508"/>
      <c r="I556" s="594"/>
      <c r="J556" s="594"/>
      <c r="K556" s="594"/>
      <c r="L556" s="594"/>
      <c r="M556" s="594"/>
      <c r="N556" s="594"/>
      <c r="O556" s="290"/>
    </row>
    <row r="557" spans="1:15" s="2" customFormat="1">
      <c r="A557" s="507"/>
      <c r="F557" s="508"/>
      <c r="G557" s="508"/>
      <c r="H557" s="508"/>
      <c r="I557" s="594"/>
      <c r="J557" s="594"/>
      <c r="K557" s="594"/>
      <c r="L557" s="594"/>
      <c r="M557" s="594"/>
      <c r="N557" s="594"/>
      <c r="O557" s="290"/>
    </row>
    <row r="558" spans="1:15" s="2" customFormat="1">
      <c r="A558" s="507"/>
      <c r="F558" s="508"/>
      <c r="G558" s="508"/>
      <c r="H558" s="508"/>
      <c r="I558" s="594"/>
      <c r="J558" s="594"/>
      <c r="K558" s="594"/>
      <c r="L558" s="594"/>
      <c r="M558" s="594"/>
      <c r="N558" s="594"/>
      <c r="O558" s="290"/>
    </row>
    <row r="559" spans="1:15" s="2" customFormat="1">
      <c r="A559" s="507"/>
      <c r="F559" s="508"/>
      <c r="G559" s="508"/>
      <c r="H559" s="508"/>
      <c r="I559" s="594"/>
      <c r="J559" s="594"/>
      <c r="K559" s="594"/>
      <c r="L559" s="594"/>
      <c r="M559" s="594"/>
      <c r="N559" s="594"/>
      <c r="O559" s="290"/>
    </row>
    <row r="560" spans="1:15" s="2" customFormat="1">
      <c r="A560" s="507"/>
      <c r="F560" s="508"/>
      <c r="G560" s="508"/>
      <c r="H560" s="508"/>
      <c r="I560" s="594"/>
      <c r="J560" s="594"/>
      <c r="K560" s="594"/>
      <c r="L560" s="594"/>
      <c r="M560" s="594"/>
      <c r="N560" s="594"/>
      <c r="O560" s="290"/>
    </row>
    <row r="561" spans="1:15" s="2" customFormat="1">
      <c r="A561" s="507"/>
      <c r="F561" s="508"/>
      <c r="G561" s="508"/>
      <c r="H561" s="508"/>
      <c r="I561" s="594"/>
      <c r="J561" s="594"/>
      <c r="K561" s="594"/>
      <c r="L561" s="594"/>
      <c r="M561" s="594"/>
      <c r="N561" s="594"/>
      <c r="O561" s="290"/>
    </row>
    <row r="562" spans="1:15" s="2" customFormat="1">
      <c r="A562" s="507"/>
      <c r="F562" s="508"/>
      <c r="G562" s="508"/>
      <c r="H562" s="508"/>
      <c r="I562" s="594"/>
      <c r="J562" s="594"/>
      <c r="K562" s="594"/>
      <c r="L562" s="594"/>
      <c r="M562" s="594"/>
      <c r="N562" s="594"/>
      <c r="O562" s="290"/>
    </row>
    <row r="563" spans="1:15" s="2" customFormat="1">
      <c r="A563" s="507"/>
      <c r="F563" s="508"/>
      <c r="G563" s="508"/>
      <c r="H563" s="508"/>
      <c r="I563" s="594"/>
      <c r="J563" s="594"/>
      <c r="K563" s="594"/>
      <c r="L563" s="594"/>
      <c r="M563" s="594"/>
      <c r="N563" s="594"/>
      <c r="O563" s="290"/>
    </row>
    <row r="564" spans="1:15" s="2" customFormat="1">
      <c r="A564" s="507"/>
      <c r="F564" s="508"/>
      <c r="G564" s="508"/>
      <c r="H564" s="508"/>
      <c r="I564" s="594"/>
      <c r="J564" s="594"/>
      <c r="K564" s="594"/>
      <c r="L564" s="594"/>
      <c r="M564" s="594"/>
      <c r="N564" s="594"/>
      <c r="O564" s="290"/>
    </row>
    <row r="565" spans="1:15" s="2" customFormat="1">
      <c r="A565" s="507"/>
      <c r="F565" s="508"/>
      <c r="G565" s="508"/>
      <c r="H565" s="508"/>
      <c r="I565" s="594"/>
      <c r="J565" s="594"/>
      <c r="K565" s="594"/>
      <c r="L565" s="594"/>
      <c r="M565" s="594"/>
      <c r="N565" s="594"/>
      <c r="O565" s="290"/>
    </row>
    <row r="566" spans="1:15" s="2" customFormat="1">
      <c r="A566" s="507"/>
      <c r="F566" s="508"/>
      <c r="G566" s="508"/>
      <c r="H566" s="508"/>
      <c r="I566" s="594"/>
      <c r="J566" s="594"/>
      <c r="K566" s="594"/>
      <c r="L566" s="594"/>
      <c r="M566" s="594"/>
      <c r="N566" s="594"/>
      <c r="O566" s="290"/>
    </row>
    <row r="567" spans="1:15" s="2" customFormat="1">
      <c r="A567" s="507"/>
      <c r="F567" s="508"/>
      <c r="G567" s="508"/>
      <c r="H567" s="508"/>
      <c r="I567" s="594"/>
      <c r="J567" s="594"/>
      <c r="K567" s="594"/>
      <c r="L567" s="594"/>
      <c r="M567" s="594"/>
      <c r="N567" s="594"/>
      <c r="O567" s="290"/>
    </row>
    <row r="568" spans="1:15" s="2" customFormat="1">
      <c r="A568" s="507"/>
      <c r="F568" s="508"/>
      <c r="G568" s="508"/>
      <c r="H568" s="508"/>
      <c r="I568" s="594"/>
      <c r="J568" s="594"/>
      <c r="K568" s="594"/>
      <c r="L568" s="594"/>
      <c r="M568" s="594"/>
      <c r="N568" s="594"/>
      <c r="O568" s="290"/>
    </row>
    <row r="569" spans="1:15" s="2" customFormat="1">
      <c r="A569" s="507"/>
      <c r="F569" s="508"/>
      <c r="G569" s="508"/>
      <c r="H569" s="508"/>
      <c r="I569" s="594"/>
      <c r="J569" s="594"/>
      <c r="K569" s="594"/>
      <c r="L569" s="594"/>
      <c r="M569" s="594"/>
      <c r="N569" s="594"/>
      <c r="O569" s="290"/>
    </row>
    <row r="570" spans="1:15" s="2" customFormat="1">
      <c r="A570" s="507"/>
      <c r="F570" s="508"/>
      <c r="G570" s="508"/>
      <c r="H570" s="508"/>
      <c r="I570" s="594"/>
      <c r="J570" s="594"/>
      <c r="K570" s="594"/>
      <c r="L570" s="594"/>
      <c r="M570" s="594"/>
      <c r="N570" s="594"/>
      <c r="O570" s="290"/>
    </row>
    <row r="571" spans="1:15" s="2" customFormat="1">
      <c r="A571" s="507"/>
      <c r="F571" s="508"/>
      <c r="G571" s="508"/>
      <c r="H571" s="508"/>
      <c r="I571" s="594"/>
      <c r="J571" s="594"/>
      <c r="K571" s="594"/>
      <c r="L571" s="594"/>
      <c r="M571" s="594"/>
      <c r="N571" s="594"/>
      <c r="O571" s="290"/>
    </row>
    <row r="572" spans="1:15" s="2" customFormat="1">
      <c r="A572" s="507"/>
      <c r="F572" s="508"/>
      <c r="G572" s="508"/>
      <c r="H572" s="508"/>
      <c r="I572" s="594"/>
      <c r="J572" s="594"/>
      <c r="K572" s="594"/>
      <c r="L572" s="594"/>
      <c r="M572" s="594"/>
      <c r="N572" s="594"/>
      <c r="O572" s="290"/>
    </row>
    <row r="573" spans="1:15" s="2" customFormat="1">
      <c r="A573" s="507"/>
      <c r="F573" s="508"/>
      <c r="G573" s="508"/>
      <c r="H573" s="508"/>
      <c r="I573" s="594"/>
      <c r="J573" s="594"/>
      <c r="K573" s="594"/>
      <c r="L573" s="594"/>
      <c r="M573" s="594"/>
      <c r="N573" s="594"/>
      <c r="O573" s="290"/>
    </row>
    <row r="574" spans="1:15" s="2" customFormat="1">
      <c r="A574" s="507"/>
      <c r="F574" s="508"/>
      <c r="G574" s="508"/>
      <c r="H574" s="508"/>
      <c r="I574" s="594"/>
      <c r="J574" s="594"/>
      <c r="K574" s="594"/>
      <c r="L574" s="594"/>
      <c r="M574" s="594"/>
      <c r="N574" s="594"/>
      <c r="O574" s="290"/>
    </row>
    <row r="575" spans="1:15" s="2" customFormat="1">
      <c r="A575" s="507"/>
      <c r="F575" s="508"/>
      <c r="G575" s="508"/>
      <c r="H575" s="508"/>
      <c r="I575" s="594"/>
      <c r="J575" s="594"/>
      <c r="K575" s="594"/>
      <c r="L575" s="594"/>
      <c r="M575" s="594"/>
      <c r="N575" s="594"/>
      <c r="O575" s="290"/>
    </row>
    <row r="576" spans="1:15" s="2" customFormat="1">
      <c r="A576" s="507"/>
      <c r="F576" s="508"/>
      <c r="G576" s="508"/>
      <c r="H576" s="508"/>
      <c r="I576" s="594"/>
      <c r="J576" s="594"/>
      <c r="K576" s="594"/>
      <c r="L576" s="594"/>
      <c r="M576" s="594"/>
      <c r="N576" s="594"/>
      <c r="O576" s="290"/>
    </row>
    <row r="577" spans="1:15" s="2" customFormat="1">
      <c r="A577" s="507"/>
      <c r="F577" s="508"/>
      <c r="G577" s="508"/>
      <c r="H577" s="508"/>
      <c r="I577" s="594"/>
      <c r="J577" s="594"/>
      <c r="K577" s="594"/>
      <c r="L577" s="594"/>
      <c r="M577" s="594"/>
      <c r="N577" s="594"/>
      <c r="O577" s="290"/>
    </row>
    <row r="578" spans="1:15" s="2" customFormat="1">
      <c r="A578" s="507"/>
      <c r="F578" s="508"/>
      <c r="G578" s="508"/>
      <c r="H578" s="508"/>
      <c r="I578" s="594"/>
      <c r="J578" s="594"/>
      <c r="K578" s="594"/>
      <c r="L578" s="594"/>
      <c r="M578" s="594"/>
      <c r="N578" s="594"/>
      <c r="O578" s="290"/>
    </row>
    <row r="579" spans="1:15" s="2" customFormat="1">
      <c r="A579" s="507"/>
      <c r="F579" s="508"/>
      <c r="G579" s="508"/>
      <c r="H579" s="508"/>
      <c r="I579" s="594"/>
      <c r="J579" s="594"/>
      <c r="K579" s="594"/>
      <c r="L579" s="594"/>
      <c r="M579" s="594"/>
      <c r="N579" s="594"/>
      <c r="O579" s="290"/>
    </row>
    <row r="580" spans="1:15" s="2" customFormat="1">
      <c r="A580" s="507"/>
      <c r="F580" s="508"/>
      <c r="G580" s="508"/>
      <c r="H580" s="508"/>
      <c r="I580" s="594"/>
      <c r="J580" s="594"/>
      <c r="K580" s="594"/>
      <c r="L580" s="594"/>
      <c r="M580" s="594"/>
      <c r="N580" s="594"/>
      <c r="O580" s="290"/>
    </row>
    <row r="581" spans="1:15" s="2" customFormat="1">
      <c r="A581" s="507"/>
      <c r="F581" s="508"/>
      <c r="G581" s="508"/>
      <c r="H581" s="508"/>
      <c r="I581" s="594"/>
      <c r="J581" s="594"/>
      <c r="K581" s="594"/>
      <c r="L581" s="594"/>
      <c r="M581" s="594"/>
      <c r="N581" s="594"/>
      <c r="O581" s="290"/>
    </row>
    <row r="582" spans="1:15" s="2" customFormat="1">
      <c r="A582" s="507"/>
      <c r="F582" s="508"/>
      <c r="G582" s="508"/>
      <c r="H582" s="508"/>
      <c r="I582" s="594"/>
      <c r="J582" s="594"/>
      <c r="K582" s="594"/>
      <c r="L582" s="594"/>
      <c r="M582" s="594"/>
      <c r="N582" s="594"/>
      <c r="O582" s="290"/>
    </row>
    <row r="583" spans="1:15" s="2" customFormat="1">
      <c r="A583" s="507"/>
      <c r="F583" s="508"/>
      <c r="G583" s="508"/>
      <c r="H583" s="508"/>
      <c r="I583" s="594"/>
      <c r="J583" s="594"/>
      <c r="K583" s="594"/>
      <c r="L583" s="594"/>
      <c r="M583" s="594"/>
      <c r="N583" s="594"/>
      <c r="O583" s="290"/>
    </row>
    <row r="584" spans="1:15" s="2" customFormat="1">
      <c r="A584" s="507"/>
      <c r="F584" s="508"/>
      <c r="G584" s="508"/>
      <c r="H584" s="508"/>
      <c r="I584" s="594"/>
      <c r="J584" s="594"/>
      <c r="K584" s="594"/>
      <c r="L584" s="594"/>
      <c r="M584" s="594"/>
      <c r="N584" s="594"/>
      <c r="O584" s="290"/>
    </row>
    <row r="585" spans="1:15" s="2" customFormat="1">
      <c r="A585" s="507"/>
      <c r="F585" s="508"/>
      <c r="G585" s="508"/>
      <c r="H585" s="508"/>
      <c r="I585" s="594"/>
      <c r="J585" s="594"/>
      <c r="K585" s="594"/>
      <c r="L585" s="594"/>
      <c r="M585" s="594"/>
      <c r="N585" s="594"/>
      <c r="O585" s="290"/>
    </row>
    <row r="586" spans="1:15" s="2" customFormat="1">
      <c r="A586" s="507"/>
      <c r="F586" s="508"/>
      <c r="G586" s="508"/>
      <c r="H586" s="508"/>
      <c r="I586" s="594"/>
      <c r="J586" s="594"/>
      <c r="K586" s="594"/>
      <c r="L586" s="594"/>
      <c r="M586" s="594"/>
      <c r="N586" s="594"/>
      <c r="O586" s="290"/>
    </row>
    <row r="587" spans="1:15" s="2" customFormat="1">
      <c r="A587" s="507"/>
      <c r="F587" s="508"/>
      <c r="G587" s="508"/>
      <c r="H587" s="508"/>
      <c r="I587" s="594"/>
      <c r="J587" s="594"/>
      <c r="K587" s="594"/>
      <c r="L587" s="594"/>
      <c r="M587" s="594"/>
      <c r="N587" s="594"/>
      <c r="O587" s="290"/>
    </row>
    <row r="588" spans="1:15" s="2" customFormat="1">
      <c r="A588" s="507"/>
      <c r="F588" s="508"/>
      <c r="G588" s="508"/>
      <c r="H588" s="508"/>
      <c r="I588" s="594"/>
      <c r="J588" s="594"/>
      <c r="K588" s="594"/>
      <c r="L588" s="594"/>
      <c r="M588" s="594"/>
      <c r="N588" s="594"/>
      <c r="O588" s="290"/>
    </row>
    <row r="589" spans="1:15" s="2" customFormat="1">
      <c r="A589" s="507"/>
      <c r="F589" s="508"/>
      <c r="G589" s="508"/>
      <c r="H589" s="508"/>
      <c r="I589" s="594"/>
      <c r="J589" s="594"/>
      <c r="K589" s="594"/>
      <c r="L589" s="594"/>
      <c r="M589" s="594"/>
      <c r="N589" s="594"/>
      <c r="O589" s="290"/>
    </row>
    <row r="590" spans="1:15" s="2" customFormat="1">
      <c r="A590" s="507"/>
      <c r="F590" s="508"/>
      <c r="G590" s="508"/>
      <c r="H590" s="508"/>
      <c r="I590" s="594"/>
      <c r="J590" s="594"/>
      <c r="K590" s="594"/>
      <c r="L590" s="594"/>
      <c r="M590" s="594"/>
      <c r="N590" s="594"/>
      <c r="O590" s="290"/>
    </row>
    <row r="591" spans="1:15" s="2" customFormat="1">
      <c r="A591" s="507"/>
      <c r="F591" s="508"/>
      <c r="G591" s="508"/>
      <c r="H591" s="508"/>
      <c r="I591" s="594"/>
      <c r="J591" s="594"/>
      <c r="K591" s="594"/>
      <c r="L591" s="594"/>
      <c r="M591" s="594"/>
      <c r="N591" s="594"/>
      <c r="O591" s="290"/>
    </row>
    <row r="592" spans="1:15" s="2" customFormat="1">
      <c r="A592" s="507"/>
      <c r="F592" s="508"/>
      <c r="G592" s="508"/>
      <c r="H592" s="508"/>
      <c r="I592" s="594"/>
      <c r="J592" s="594"/>
      <c r="K592" s="594"/>
      <c r="L592" s="594"/>
      <c r="M592" s="594"/>
      <c r="N592" s="594"/>
      <c r="O592" s="290"/>
    </row>
    <row r="593" spans="1:15" s="2" customFormat="1">
      <c r="A593" s="507"/>
      <c r="F593" s="508"/>
      <c r="G593" s="508"/>
      <c r="H593" s="508"/>
      <c r="I593" s="594"/>
      <c r="J593" s="594"/>
      <c r="K593" s="594"/>
      <c r="L593" s="594"/>
      <c r="M593" s="594"/>
      <c r="N593" s="594"/>
      <c r="O593" s="290"/>
    </row>
    <row r="594" spans="1:15" s="2" customFormat="1">
      <c r="A594" s="507"/>
      <c r="F594" s="508"/>
      <c r="G594" s="508"/>
      <c r="H594" s="508"/>
      <c r="I594" s="594"/>
      <c r="J594" s="594"/>
      <c r="K594" s="594"/>
      <c r="L594" s="594"/>
      <c r="M594" s="594"/>
      <c r="N594" s="594"/>
      <c r="O594" s="290"/>
    </row>
    <row r="595" spans="1:15" s="2" customFormat="1">
      <c r="A595" s="507"/>
      <c r="F595" s="508"/>
      <c r="G595" s="508"/>
      <c r="H595" s="508"/>
      <c r="I595" s="594"/>
      <c r="J595" s="594"/>
      <c r="K595" s="594"/>
      <c r="L595" s="594"/>
      <c r="M595" s="594"/>
      <c r="N595" s="594"/>
      <c r="O595" s="290"/>
    </row>
    <row r="596" spans="1:15" s="2" customFormat="1">
      <c r="A596" s="507"/>
      <c r="F596" s="508"/>
      <c r="G596" s="508"/>
      <c r="H596" s="508"/>
      <c r="I596" s="594"/>
      <c r="J596" s="594"/>
      <c r="K596" s="594"/>
      <c r="L596" s="594"/>
      <c r="M596" s="594"/>
      <c r="N596" s="594"/>
      <c r="O596" s="290"/>
    </row>
    <row r="597" spans="1:15" s="2" customFormat="1">
      <c r="A597" s="507"/>
      <c r="F597" s="508"/>
      <c r="G597" s="508"/>
      <c r="H597" s="508"/>
      <c r="I597" s="594"/>
      <c r="J597" s="594"/>
      <c r="K597" s="594"/>
      <c r="L597" s="594"/>
      <c r="M597" s="594"/>
      <c r="N597" s="594"/>
      <c r="O597" s="290"/>
    </row>
    <row r="598" spans="1:15" s="2" customFormat="1">
      <c r="A598" s="507"/>
      <c r="F598" s="508"/>
      <c r="G598" s="508"/>
      <c r="H598" s="508"/>
      <c r="I598" s="594"/>
      <c r="J598" s="594"/>
      <c r="K598" s="594"/>
      <c r="L598" s="594"/>
      <c r="M598" s="594"/>
      <c r="N598" s="594"/>
      <c r="O598" s="290"/>
    </row>
    <row r="599" spans="1:15" s="2" customFormat="1">
      <c r="A599" s="507"/>
      <c r="F599" s="508"/>
      <c r="G599" s="508"/>
      <c r="H599" s="508"/>
      <c r="I599" s="594"/>
      <c r="J599" s="594"/>
      <c r="K599" s="594"/>
      <c r="L599" s="594"/>
      <c r="M599" s="594"/>
      <c r="N599" s="594"/>
      <c r="O599" s="290"/>
    </row>
    <row r="600" spans="1:15" s="2" customFormat="1">
      <c r="A600" s="507"/>
      <c r="F600" s="508"/>
      <c r="G600" s="508"/>
      <c r="H600" s="508"/>
      <c r="I600" s="594"/>
      <c r="J600" s="594"/>
      <c r="K600" s="594"/>
      <c r="L600" s="594"/>
      <c r="M600" s="594"/>
      <c r="N600" s="594"/>
      <c r="O600" s="290"/>
    </row>
    <row r="601" spans="1:15" s="2" customFormat="1">
      <c r="A601" s="507"/>
      <c r="F601" s="508"/>
      <c r="G601" s="508"/>
      <c r="H601" s="508"/>
      <c r="I601" s="594"/>
      <c r="J601" s="594"/>
      <c r="K601" s="594"/>
      <c r="L601" s="594"/>
      <c r="M601" s="594"/>
      <c r="N601" s="594"/>
      <c r="O601" s="290"/>
    </row>
    <row r="602" spans="1:15" s="2" customFormat="1">
      <c r="A602" s="507"/>
      <c r="F602" s="508"/>
      <c r="G602" s="508"/>
      <c r="H602" s="508"/>
      <c r="I602" s="594"/>
      <c r="J602" s="594"/>
      <c r="K602" s="594"/>
      <c r="L602" s="594"/>
      <c r="M602" s="594"/>
      <c r="N602" s="594"/>
      <c r="O602" s="290"/>
    </row>
    <row r="603" spans="1:15" s="2" customFormat="1">
      <c r="A603" s="507"/>
      <c r="F603" s="508"/>
      <c r="G603" s="508"/>
      <c r="H603" s="508"/>
      <c r="I603" s="594"/>
      <c r="J603" s="594"/>
      <c r="K603" s="594"/>
      <c r="L603" s="594"/>
      <c r="M603" s="594"/>
      <c r="N603" s="594"/>
      <c r="O603" s="290"/>
    </row>
    <row r="604" spans="1:15" s="2" customFormat="1">
      <c r="A604" s="507"/>
      <c r="F604" s="508"/>
      <c r="G604" s="508"/>
      <c r="H604" s="508"/>
      <c r="I604" s="594"/>
      <c r="J604" s="594"/>
      <c r="K604" s="594"/>
      <c r="L604" s="594"/>
      <c r="M604" s="594"/>
      <c r="N604" s="594"/>
      <c r="O604" s="290"/>
    </row>
    <row r="605" spans="1:15" s="2" customFormat="1">
      <c r="A605" s="507"/>
      <c r="F605" s="508"/>
      <c r="G605" s="508"/>
      <c r="H605" s="508"/>
      <c r="I605" s="594"/>
      <c r="J605" s="594"/>
      <c r="K605" s="594"/>
      <c r="L605" s="594"/>
      <c r="M605" s="594"/>
      <c r="N605" s="594"/>
      <c r="O605" s="290"/>
    </row>
    <row r="606" spans="1:15" s="2" customFormat="1">
      <c r="A606" s="507"/>
      <c r="F606" s="508"/>
      <c r="G606" s="508"/>
      <c r="H606" s="508"/>
      <c r="I606" s="594"/>
      <c r="J606" s="594"/>
      <c r="K606" s="594"/>
      <c r="L606" s="594"/>
      <c r="M606" s="594"/>
      <c r="N606" s="594"/>
      <c r="O606" s="290"/>
    </row>
    <row r="607" spans="1:15" s="2" customFormat="1">
      <c r="A607" s="507"/>
      <c r="F607" s="508"/>
      <c r="G607" s="508"/>
      <c r="H607" s="508"/>
      <c r="I607" s="594"/>
      <c r="J607" s="594"/>
      <c r="K607" s="594"/>
      <c r="L607" s="594"/>
      <c r="M607" s="594"/>
      <c r="N607" s="594"/>
      <c r="O607" s="290"/>
    </row>
    <row r="608" spans="1:15" s="2" customFormat="1">
      <c r="A608" s="507"/>
      <c r="F608" s="508"/>
      <c r="G608" s="508"/>
      <c r="H608" s="508"/>
      <c r="I608" s="594"/>
      <c r="J608" s="594"/>
      <c r="K608" s="594"/>
      <c r="L608" s="594"/>
      <c r="M608" s="594"/>
      <c r="N608" s="594"/>
      <c r="O608" s="290"/>
    </row>
    <row r="609" spans="1:15" s="2" customFormat="1">
      <c r="A609" s="507"/>
      <c r="F609" s="508"/>
      <c r="G609" s="508"/>
      <c r="H609" s="508"/>
      <c r="I609" s="594"/>
      <c r="J609" s="594"/>
      <c r="K609" s="594"/>
      <c r="L609" s="594"/>
      <c r="M609" s="594"/>
      <c r="N609" s="594"/>
      <c r="O609" s="290"/>
    </row>
    <row r="610" spans="1:15" s="2" customFormat="1">
      <c r="A610" s="507"/>
      <c r="F610" s="508"/>
      <c r="G610" s="508"/>
      <c r="H610" s="508"/>
      <c r="I610" s="594"/>
      <c r="J610" s="594"/>
      <c r="K610" s="594"/>
      <c r="L610" s="594"/>
      <c r="M610" s="594"/>
      <c r="N610" s="594"/>
      <c r="O610" s="290"/>
    </row>
    <row r="611" spans="1:15" s="2" customFormat="1">
      <c r="A611" s="507"/>
      <c r="F611" s="508"/>
      <c r="G611" s="508"/>
      <c r="H611" s="508"/>
      <c r="I611" s="594"/>
      <c r="J611" s="594"/>
      <c r="K611" s="594"/>
      <c r="L611" s="594"/>
      <c r="M611" s="594"/>
      <c r="N611" s="594"/>
      <c r="O611" s="290"/>
    </row>
    <row r="612" spans="1:15" s="2" customFormat="1">
      <c r="A612" s="507"/>
      <c r="F612" s="508"/>
      <c r="G612" s="508"/>
      <c r="H612" s="508"/>
      <c r="I612" s="594"/>
      <c r="J612" s="594"/>
      <c r="K612" s="594"/>
      <c r="L612" s="594"/>
      <c r="M612" s="594"/>
      <c r="N612" s="594"/>
      <c r="O612" s="290"/>
    </row>
    <row r="613" spans="1:15" s="2" customFormat="1">
      <c r="A613" s="507"/>
      <c r="F613" s="508"/>
      <c r="G613" s="508"/>
      <c r="H613" s="508"/>
      <c r="I613" s="594"/>
      <c r="J613" s="594"/>
      <c r="K613" s="594"/>
      <c r="L613" s="594"/>
      <c r="M613" s="594"/>
      <c r="N613" s="594"/>
      <c r="O613" s="290"/>
    </row>
    <row r="614" spans="1:15" s="2" customFormat="1">
      <c r="A614" s="507"/>
      <c r="F614" s="508"/>
      <c r="G614" s="508"/>
      <c r="H614" s="508"/>
      <c r="I614" s="594"/>
      <c r="J614" s="594"/>
      <c r="K614" s="594"/>
      <c r="L614" s="594"/>
      <c r="M614" s="594"/>
      <c r="N614" s="594"/>
      <c r="O614" s="290"/>
    </row>
    <row r="615" spans="1:15" s="2" customFormat="1">
      <c r="A615" s="507"/>
      <c r="F615" s="508"/>
      <c r="G615" s="508"/>
      <c r="H615" s="508"/>
      <c r="I615" s="594"/>
      <c r="J615" s="594"/>
      <c r="K615" s="594"/>
      <c r="L615" s="594"/>
      <c r="M615" s="594"/>
      <c r="N615" s="594"/>
      <c r="O615" s="290"/>
    </row>
    <row r="616" spans="1:15" s="2" customFormat="1">
      <c r="A616" s="507"/>
      <c r="F616" s="508"/>
      <c r="G616" s="508"/>
      <c r="H616" s="508"/>
      <c r="I616" s="594"/>
      <c r="J616" s="594"/>
      <c r="K616" s="594"/>
      <c r="L616" s="594"/>
      <c r="M616" s="594"/>
      <c r="N616" s="594"/>
      <c r="O616" s="290"/>
    </row>
    <row r="617" spans="1:15" s="2" customFormat="1">
      <c r="A617" s="507"/>
      <c r="F617" s="508"/>
      <c r="G617" s="508"/>
      <c r="H617" s="508"/>
      <c r="I617" s="594"/>
      <c r="J617" s="594"/>
      <c r="K617" s="594"/>
      <c r="L617" s="594"/>
      <c r="M617" s="594"/>
      <c r="N617" s="594"/>
      <c r="O617" s="290"/>
    </row>
    <row r="618" spans="1:15" s="2" customFormat="1">
      <c r="A618" s="507"/>
      <c r="F618" s="508"/>
      <c r="G618" s="508"/>
      <c r="H618" s="508"/>
      <c r="I618" s="594"/>
      <c r="J618" s="594"/>
      <c r="K618" s="594"/>
      <c r="L618" s="594"/>
      <c r="M618" s="594"/>
      <c r="N618" s="594"/>
      <c r="O618" s="290"/>
    </row>
    <row r="619" spans="1:15" s="2" customFormat="1">
      <c r="A619" s="507"/>
      <c r="F619" s="508"/>
      <c r="G619" s="508"/>
      <c r="H619" s="508"/>
      <c r="I619" s="594"/>
      <c r="J619" s="594"/>
      <c r="K619" s="594"/>
      <c r="L619" s="594"/>
      <c r="M619" s="594"/>
      <c r="N619" s="594"/>
      <c r="O619" s="290"/>
    </row>
    <row r="620" spans="1:15" s="2" customFormat="1">
      <c r="A620" s="507"/>
      <c r="F620" s="508"/>
      <c r="G620" s="508"/>
      <c r="H620" s="508"/>
      <c r="I620" s="594"/>
      <c r="J620" s="594"/>
      <c r="K620" s="594"/>
      <c r="L620" s="594"/>
      <c r="M620" s="594"/>
      <c r="N620" s="594"/>
      <c r="O620" s="290"/>
    </row>
    <row r="621" spans="1:15" s="2" customFormat="1">
      <c r="A621" s="507"/>
      <c r="F621" s="508"/>
      <c r="G621" s="508"/>
      <c r="H621" s="508"/>
      <c r="I621" s="594"/>
      <c r="J621" s="594"/>
      <c r="K621" s="594"/>
      <c r="L621" s="594"/>
      <c r="M621" s="594"/>
      <c r="N621" s="594"/>
      <c r="O621" s="290"/>
    </row>
    <row r="622" spans="1:15" s="2" customFormat="1">
      <c r="A622" s="507"/>
      <c r="F622" s="508"/>
      <c r="G622" s="508"/>
      <c r="H622" s="508"/>
      <c r="I622" s="594"/>
      <c r="J622" s="594"/>
      <c r="K622" s="594"/>
      <c r="L622" s="594"/>
      <c r="M622" s="594"/>
      <c r="N622" s="594"/>
      <c r="O622" s="290"/>
    </row>
    <row r="623" spans="1:15" s="2" customFormat="1">
      <c r="A623" s="507"/>
      <c r="F623" s="508"/>
      <c r="G623" s="508"/>
      <c r="H623" s="508"/>
      <c r="I623" s="594"/>
      <c r="J623" s="594"/>
      <c r="K623" s="594"/>
      <c r="L623" s="594"/>
      <c r="M623" s="594"/>
      <c r="N623" s="594"/>
      <c r="O623" s="290"/>
    </row>
    <row r="624" spans="1:15" s="2" customFormat="1">
      <c r="A624" s="507"/>
      <c r="F624" s="508"/>
      <c r="G624" s="508"/>
      <c r="H624" s="508"/>
      <c r="I624" s="594"/>
      <c r="J624" s="594"/>
      <c r="K624" s="594"/>
      <c r="L624" s="594"/>
      <c r="M624" s="594"/>
      <c r="N624" s="594"/>
      <c r="O624" s="290"/>
    </row>
    <row r="625" spans="1:15" s="2" customFormat="1">
      <c r="A625" s="507"/>
      <c r="F625" s="508"/>
      <c r="G625" s="508"/>
      <c r="H625" s="508"/>
      <c r="I625" s="594"/>
      <c r="J625" s="594"/>
      <c r="K625" s="594"/>
      <c r="L625" s="594"/>
      <c r="M625" s="594"/>
      <c r="N625" s="594"/>
      <c r="O625" s="290"/>
    </row>
    <row r="626" spans="1:15" s="2" customFormat="1">
      <c r="A626" s="507"/>
      <c r="F626" s="508"/>
      <c r="G626" s="508"/>
      <c r="H626" s="508"/>
      <c r="I626" s="594"/>
      <c r="J626" s="594"/>
      <c r="K626" s="594"/>
      <c r="L626" s="594"/>
      <c r="M626" s="594"/>
      <c r="N626" s="594"/>
      <c r="O626" s="290"/>
    </row>
    <row r="627" spans="1:15" s="2" customFormat="1">
      <c r="A627" s="507"/>
      <c r="F627" s="508"/>
      <c r="G627" s="508"/>
      <c r="H627" s="508"/>
      <c r="I627" s="594"/>
      <c r="J627" s="594"/>
      <c r="K627" s="594"/>
      <c r="L627" s="594"/>
      <c r="M627" s="594"/>
      <c r="N627" s="594"/>
      <c r="O627" s="290"/>
    </row>
    <row r="628" spans="1:15" s="2" customFormat="1">
      <c r="A628" s="507"/>
      <c r="F628" s="508"/>
      <c r="G628" s="508"/>
      <c r="H628" s="508"/>
      <c r="I628" s="594"/>
      <c r="J628" s="594"/>
      <c r="K628" s="594"/>
      <c r="L628" s="594"/>
      <c r="M628" s="594"/>
      <c r="N628" s="594"/>
      <c r="O628" s="290"/>
    </row>
    <row r="629" spans="1:15" s="2" customFormat="1">
      <c r="A629" s="507"/>
      <c r="F629" s="508"/>
      <c r="G629" s="508"/>
      <c r="H629" s="508"/>
      <c r="I629" s="594"/>
      <c r="J629" s="594"/>
      <c r="K629" s="594"/>
      <c r="L629" s="594"/>
      <c r="M629" s="594"/>
      <c r="N629" s="594"/>
      <c r="O629" s="290"/>
    </row>
    <row r="630" spans="1:15" s="2" customFormat="1">
      <c r="A630" s="507"/>
      <c r="F630" s="508"/>
      <c r="G630" s="508"/>
      <c r="H630" s="508"/>
      <c r="I630" s="594"/>
      <c r="J630" s="594"/>
      <c r="K630" s="594"/>
      <c r="L630" s="594"/>
      <c r="M630" s="594"/>
      <c r="N630" s="594"/>
      <c r="O630" s="290"/>
    </row>
    <row r="631" spans="1:15" s="2" customFormat="1">
      <c r="A631" s="507"/>
      <c r="F631" s="508"/>
      <c r="G631" s="508"/>
      <c r="H631" s="508"/>
      <c r="I631" s="594"/>
      <c r="J631" s="594"/>
      <c r="K631" s="594"/>
      <c r="L631" s="594"/>
      <c r="M631" s="594"/>
      <c r="N631" s="594"/>
      <c r="O631" s="290"/>
    </row>
    <row r="632" spans="1:15" s="2" customFormat="1">
      <c r="A632" s="507"/>
      <c r="F632" s="508"/>
      <c r="G632" s="508"/>
      <c r="H632" s="508"/>
      <c r="I632" s="594"/>
      <c r="J632" s="594"/>
      <c r="K632" s="594"/>
      <c r="L632" s="594"/>
      <c r="M632" s="594"/>
      <c r="N632" s="594"/>
      <c r="O632" s="290"/>
    </row>
    <row r="633" spans="1:15" s="2" customFormat="1">
      <c r="A633" s="507"/>
      <c r="F633" s="508"/>
      <c r="G633" s="508"/>
      <c r="H633" s="508"/>
      <c r="I633" s="594"/>
      <c r="J633" s="594"/>
      <c r="K633" s="594"/>
      <c r="L633" s="594"/>
      <c r="M633" s="594"/>
      <c r="N633" s="594"/>
      <c r="O633" s="290"/>
    </row>
    <row r="634" spans="1:15" s="2" customFormat="1">
      <c r="A634" s="507"/>
      <c r="F634" s="508"/>
      <c r="G634" s="508"/>
      <c r="H634" s="508"/>
      <c r="I634" s="594"/>
      <c r="J634" s="594"/>
      <c r="K634" s="594"/>
      <c r="L634" s="594"/>
      <c r="M634" s="594"/>
      <c r="N634" s="594"/>
      <c r="O634" s="290"/>
    </row>
    <row r="635" spans="1:15" s="2" customFormat="1">
      <c r="A635" s="507"/>
      <c r="F635" s="508"/>
      <c r="G635" s="508"/>
      <c r="H635" s="508"/>
      <c r="I635" s="594"/>
      <c r="J635" s="594"/>
      <c r="K635" s="594"/>
      <c r="L635" s="594"/>
      <c r="M635" s="594"/>
      <c r="N635" s="594"/>
      <c r="O635" s="290"/>
    </row>
    <row r="636" spans="1:15" s="2" customFormat="1">
      <c r="A636" s="507"/>
      <c r="F636" s="508"/>
      <c r="G636" s="508"/>
      <c r="H636" s="508"/>
      <c r="I636" s="594"/>
      <c r="J636" s="594"/>
      <c r="K636" s="594"/>
      <c r="L636" s="594"/>
      <c r="M636" s="594"/>
      <c r="N636" s="594"/>
      <c r="O636" s="290"/>
    </row>
    <row r="637" spans="1:15" s="2" customFormat="1">
      <c r="A637" s="507"/>
      <c r="F637" s="508"/>
      <c r="G637" s="508"/>
      <c r="H637" s="508"/>
      <c r="I637" s="594"/>
      <c r="J637" s="594"/>
      <c r="K637" s="594"/>
      <c r="L637" s="594"/>
      <c r="M637" s="594"/>
      <c r="N637" s="594"/>
      <c r="O637" s="290"/>
    </row>
    <row r="638" spans="1:15" s="2" customFormat="1">
      <c r="A638" s="507"/>
      <c r="F638" s="508"/>
      <c r="G638" s="508"/>
      <c r="H638" s="508"/>
      <c r="I638" s="594"/>
      <c r="J638" s="594"/>
      <c r="K638" s="594"/>
      <c r="L638" s="594"/>
      <c r="M638" s="594"/>
      <c r="N638" s="594"/>
      <c r="O638" s="290"/>
    </row>
    <row r="639" spans="1:15" s="2" customFormat="1">
      <c r="A639" s="507"/>
      <c r="F639" s="508"/>
      <c r="G639" s="508"/>
      <c r="H639" s="508"/>
      <c r="I639" s="594"/>
      <c r="J639" s="594"/>
      <c r="K639" s="594"/>
      <c r="L639" s="594"/>
      <c r="M639" s="594"/>
      <c r="N639" s="594"/>
      <c r="O639" s="290"/>
    </row>
    <row r="640" spans="1:15" s="2" customFormat="1">
      <c r="A640" s="507"/>
      <c r="F640" s="508"/>
      <c r="G640" s="508"/>
      <c r="H640" s="508"/>
      <c r="I640" s="594"/>
      <c r="J640" s="594"/>
      <c r="K640" s="594"/>
      <c r="L640" s="594"/>
      <c r="M640" s="594"/>
      <c r="N640" s="594"/>
      <c r="O640" s="290"/>
    </row>
    <row r="641" spans="1:15" s="2" customFormat="1">
      <c r="A641" s="507"/>
      <c r="F641" s="508"/>
      <c r="G641" s="508"/>
      <c r="H641" s="508"/>
      <c r="I641" s="594"/>
      <c r="J641" s="594"/>
      <c r="K641" s="594"/>
      <c r="L641" s="594"/>
      <c r="M641" s="594"/>
      <c r="N641" s="594"/>
      <c r="O641" s="290"/>
    </row>
    <row r="642" spans="1:15" s="2" customFormat="1">
      <c r="A642" s="507"/>
      <c r="F642" s="508"/>
      <c r="G642" s="508"/>
      <c r="H642" s="508"/>
      <c r="I642" s="594"/>
      <c r="J642" s="594"/>
      <c r="K642" s="594"/>
      <c r="L642" s="594"/>
      <c r="M642" s="594"/>
      <c r="N642" s="594"/>
      <c r="O642" s="290"/>
    </row>
    <row r="643" spans="1:15" s="2" customFormat="1">
      <c r="A643" s="507"/>
      <c r="F643" s="508"/>
      <c r="G643" s="508"/>
      <c r="H643" s="508"/>
      <c r="I643" s="594"/>
      <c r="J643" s="594"/>
      <c r="K643" s="594"/>
      <c r="L643" s="594"/>
      <c r="M643" s="594"/>
      <c r="N643" s="594"/>
      <c r="O643" s="290"/>
    </row>
    <row r="644" spans="1:15" s="2" customFormat="1">
      <c r="A644" s="507"/>
      <c r="F644" s="508"/>
      <c r="G644" s="508"/>
      <c r="H644" s="508"/>
      <c r="I644" s="594"/>
      <c r="J644" s="594"/>
      <c r="K644" s="594"/>
      <c r="L644" s="594"/>
      <c r="M644" s="594"/>
      <c r="N644" s="594"/>
      <c r="O644" s="290"/>
    </row>
    <row r="645" spans="1:15" s="2" customFormat="1">
      <c r="A645" s="507"/>
      <c r="F645" s="508"/>
      <c r="G645" s="508"/>
      <c r="H645" s="508"/>
      <c r="I645" s="594"/>
      <c r="J645" s="594"/>
      <c r="K645" s="594"/>
      <c r="L645" s="594"/>
      <c r="M645" s="594"/>
      <c r="N645" s="594"/>
      <c r="O645" s="290"/>
    </row>
    <row r="646" spans="1:15" s="2" customFormat="1">
      <c r="A646" s="507"/>
      <c r="F646" s="508"/>
      <c r="G646" s="508"/>
      <c r="H646" s="508"/>
      <c r="I646" s="594"/>
      <c r="J646" s="594"/>
      <c r="K646" s="594"/>
      <c r="L646" s="594"/>
      <c r="M646" s="594"/>
      <c r="N646" s="594"/>
      <c r="O646" s="290"/>
    </row>
    <row r="647" spans="1:15" s="2" customFormat="1">
      <c r="A647" s="507"/>
      <c r="F647" s="508"/>
      <c r="G647" s="508"/>
      <c r="H647" s="508"/>
      <c r="I647" s="594"/>
      <c r="J647" s="594"/>
      <c r="K647" s="594"/>
      <c r="L647" s="594"/>
      <c r="M647" s="594"/>
      <c r="N647" s="594"/>
      <c r="O647" s="290"/>
    </row>
    <row r="648" spans="1:15" s="2" customFormat="1">
      <c r="A648" s="507"/>
      <c r="F648" s="508"/>
      <c r="G648" s="508"/>
      <c r="H648" s="508"/>
      <c r="I648" s="594"/>
      <c r="J648" s="594"/>
      <c r="K648" s="594"/>
      <c r="L648" s="594"/>
      <c r="M648" s="594"/>
      <c r="N648" s="594"/>
      <c r="O648" s="290"/>
    </row>
    <row r="649" spans="1:15" s="2" customFormat="1">
      <c r="A649" s="507"/>
      <c r="F649" s="508"/>
      <c r="G649" s="508"/>
      <c r="H649" s="508"/>
      <c r="I649" s="594"/>
      <c r="J649" s="594"/>
      <c r="K649" s="594"/>
      <c r="L649" s="594"/>
      <c r="M649" s="594"/>
      <c r="N649" s="594"/>
      <c r="O649" s="290"/>
    </row>
    <row r="650" spans="1:15" s="2" customFormat="1">
      <c r="A650" s="507"/>
      <c r="F650" s="508"/>
      <c r="G650" s="508"/>
      <c r="H650" s="508"/>
      <c r="I650" s="594"/>
      <c r="J650" s="594"/>
      <c r="K650" s="594"/>
      <c r="L650" s="594"/>
      <c r="M650" s="594"/>
      <c r="N650" s="594"/>
      <c r="O650" s="290"/>
    </row>
    <row r="651" spans="1:15" s="2" customFormat="1">
      <c r="A651" s="507"/>
      <c r="F651" s="508"/>
      <c r="G651" s="508"/>
      <c r="H651" s="508"/>
      <c r="I651" s="594"/>
      <c r="J651" s="594"/>
      <c r="K651" s="594"/>
      <c r="L651" s="594"/>
      <c r="M651" s="594"/>
      <c r="N651" s="594"/>
      <c r="O651" s="290"/>
    </row>
    <row r="652" spans="1:15" s="2" customFormat="1">
      <c r="A652" s="507"/>
      <c r="F652" s="508"/>
      <c r="G652" s="508"/>
      <c r="H652" s="508"/>
      <c r="I652" s="594"/>
      <c r="J652" s="594"/>
      <c r="K652" s="594"/>
      <c r="L652" s="594"/>
      <c r="M652" s="594"/>
      <c r="N652" s="594"/>
      <c r="O652" s="290"/>
    </row>
    <row r="653" spans="1:15" s="2" customFormat="1">
      <c r="A653" s="507"/>
      <c r="F653" s="508"/>
      <c r="G653" s="508"/>
      <c r="H653" s="508"/>
      <c r="I653" s="594"/>
      <c r="J653" s="594"/>
      <c r="K653" s="594"/>
      <c r="L653" s="594"/>
      <c r="M653" s="594"/>
      <c r="N653" s="594"/>
      <c r="O653" s="290"/>
    </row>
    <row r="654" spans="1:15" s="2" customFormat="1">
      <c r="A654" s="507"/>
      <c r="F654" s="508"/>
      <c r="G654" s="508"/>
      <c r="H654" s="508"/>
      <c r="I654" s="594"/>
      <c r="J654" s="594"/>
      <c r="K654" s="594"/>
      <c r="L654" s="594"/>
      <c r="M654" s="594"/>
      <c r="N654" s="594"/>
      <c r="O654" s="290"/>
    </row>
    <row r="655" spans="1:15" s="2" customFormat="1">
      <c r="A655" s="507"/>
      <c r="F655" s="508"/>
      <c r="G655" s="508"/>
      <c r="H655" s="508"/>
      <c r="I655" s="594"/>
      <c r="J655" s="594"/>
      <c r="K655" s="594"/>
      <c r="L655" s="594"/>
      <c r="M655" s="594"/>
      <c r="N655" s="594"/>
      <c r="O655" s="290"/>
    </row>
    <row r="656" spans="1:15" s="2" customFormat="1">
      <c r="A656" s="507"/>
      <c r="F656" s="508"/>
      <c r="G656" s="508"/>
      <c r="H656" s="508"/>
      <c r="I656" s="594"/>
      <c r="J656" s="594"/>
      <c r="K656" s="594"/>
      <c r="L656" s="594"/>
      <c r="M656" s="594"/>
      <c r="N656" s="594"/>
      <c r="O656" s="290"/>
    </row>
    <row r="657" spans="1:15" s="2" customFormat="1">
      <c r="A657" s="507"/>
      <c r="F657" s="508"/>
      <c r="G657" s="508"/>
      <c r="H657" s="508"/>
      <c r="I657" s="594"/>
      <c r="J657" s="594"/>
      <c r="K657" s="594"/>
      <c r="L657" s="594"/>
      <c r="M657" s="594"/>
      <c r="N657" s="594"/>
      <c r="O657" s="290"/>
    </row>
    <row r="658" spans="1:15" s="2" customFormat="1">
      <c r="A658" s="507"/>
      <c r="F658" s="508"/>
      <c r="G658" s="508"/>
      <c r="H658" s="508"/>
      <c r="I658" s="594"/>
      <c r="J658" s="594"/>
      <c r="K658" s="594"/>
      <c r="L658" s="594"/>
      <c r="M658" s="594"/>
      <c r="N658" s="594"/>
      <c r="O658" s="290"/>
    </row>
    <row r="659" spans="1:15" s="2" customFormat="1">
      <c r="A659" s="507"/>
      <c r="F659" s="508"/>
      <c r="G659" s="508"/>
      <c r="H659" s="508"/>
      <c r="I659" s="594"/>
      <c r="J659" s="594"/>
      <c r="K659" s="594"/>
      <c r="L659" s="594"/>
      <c r="M659" s="594"/>
      <c r="N659" s="594"/>
      <c r="O659" s="290"/>
    </row>
    <row r="660" spans="1:15" s="2" customFormat="1">
      <c r="A660" s="507"/>
      <c r="F660" s="508"/>
      <c r="G660" s="508"/>
      <c r="H660" s="508"/>
      <c r="I660" s="594"/>
      <c r="J660" s="594"/>
      <c r="K660" s="594"/>
      <c r="L660" s="594"/>
      <c r="M660" s="594"/>
      <c r="N660" s="594"/>
      <c r="O660" s="290"/>
    </row>
    <row r="661" spans="1:15" s="2" customFormat="1">
      <c r="A661" s="507"/>
      <c r="F661" s="508"/>
      <c r="G661" s="508"/>
      <c r="H661" s="508"/>
      <c r="I661" s="594"/>
      <c r="J661" s="594"/>
      <c r="K661" s="594"/>
      <c r="L661" s="594"/>
      <c r="M661" s="594"/>
      <c r="N661" s="594"/>
      <c r="O661" s="290"/>
    </row>
    <row r="662" spans="1:15" s="2" customFormat="1">
      <c r="A662" s="507"/>
      <c r="F662" s="508"/>
      <c r="G662" s="508"/>
      <c r="H662" s="508"/>
      <c r="I662" s="594"/>
      <c r="J662" s="594"/>
      <c r="K662" s="594"/>
      <c r="L662" s="594"/>
      <c r="M662" s="594"/>
      <c r="N662" s="594"/>
      <c r="O662" s="290"/>
    </row>
    <row r="663" spans="1:15" s="2" customFormat="1">
      <c r="A663" s="507"/>
      <c r="F663" s="508"/>
      <c r="G663" s="508"/>
      <c r="H663" s="508"/>
      <c r="I663" s="594"/>
      <c r="J663" s="594"/>
      <c r="K663" s="594"/>
      <c r="L663" s="594"/>
      <c r="M663" s="594"/>
      <c r="N663" s="594"/>
      <c r="O663" s="290"/>
    </row>
    <row r="664" spans="1:15" s="2" customFormat="1">
      <c r="A664" s="507"/>
      <c r="F664" s="508"/>
      <c r="G664" s="508"/>
      <c r="H664" s="508"/>
      <c r="I664" s="594"/>
      <c r="J664" s="594"/>
      <c r="K664" s="594"/>
      <c r="L664" s="594"/>
      <c r="M664" s="594"/>
      <c r="N664" s="594"/>
      <c r="O664" s="290"/>
    </row>
    <row r="665" spans="1:15" s="2" customFormat="1">
      <c r="A665" s="507"/>
      <c r="F665" s="508"/>
      <c r="G665" s="508"/>
      <c r="H665" s="508"/>
      <c r="I665" s="594"/>
      <c r="J665" s="594"/>
      <c r="K665" s="594"/>
      <c r="L665" s="594"/>
      <c r="M665" s="594"/>
      <c r="N665" s="594"/>
      <c r="O665" s="290"/>
    </row>
    <row r="666" spans="1:15" s="2" customFormat="1">
      <c r="A666" s="507"/>
      <c r="F666" s="508"/>
      <c r="G666" s="508"/>
      <c r="H666" s="508"/>
      <c r="I666" s="594"/>
      <c r="J666" s="594"/>
      <c r="K666" s="594"/>
      <c r="L666" s="594"/>
      <c r="M666" s="594"/>
      <c r="N666" s="594"/>
      <c r="O666" s="290"/>
    </row>
    <row r="667" spans="1:15" s="2" customFormat="1">
      <c r="A667" s="507"/>
      <c r="F667" s="508"/>
      <c r="G667" s="508"/>
      <c r="H667" s="508"/>
      <c r="I667" s="594"/>
      <c r="J667" s="594"/>
      <c r="K667" s="594"/>
      <c r="L667" s="594"/>
      <c r="M667" s="594"/>
      <c r="N667" s="594"/>
      <c r="O667" s="290"/>
    </row>
    <row r="668" spans="1:15" s="2" customFormat="1">
      <c r="A668" s="507"/>
      <c r="F668" s="508"/>
      <c r="G668" s="508"/>
      <c r="H668" s="508"/>
      <c r="I668" s="594"/>
      <c r="J668" s="594"/>
      <c r="K668" s="594"/>
      <c r="L668" s="594"/>
      <c r="M668" s="594"/>
      <c r="N668" s="594"/>
      <c r="O668" s="290"/>
    </row>
    <row r="669" spans="1:15" s="2" customFormat="1">
      <c r="A669" s="507"/>
      <c r="F669" s="508"/>
      <c r="G669" s="508"/>
      <c r="H669" s="508"/>
      <c r="I669" s="594"/>
      <c r="J669" s="594"/>
      <c r="K669" s="594"/>
      <c r="L669" s="594"/>
      <c r="M669" s="594"/>
      <c r="N669" s="594"/>
      <c r="O669" s="290"/>
    </row>
    <row r="670" spans="1:15" s="2" customFormat="1">
      <c r="A670" s="507"/>
      <c r="F670" s="508"/>
      <c r="G670" s="508"/>
      <c r="H670" s="508"/>
      <c r="I670" s="594"/>
      <c r="J670" s="594"/>
      <c r="K670" s="594"/>
      <c r="L670" s="594"/>
      <c r="M670" s="594"/>
      <c r="N670" s="594"/>
      <c r="O670" s="290"/>
    </row>
    <row r="671" spans="1:15" s="2" customFormat="1">
      <c r="A671" s="507"/>
      <c r="F671" s="508"/>
      <c r="G671" s="508"/>
      <c r="H671" s="508"/>
      <c r="I671" s="594"/>
      <c r="J671" s="594"/>
      <c r="K671" s="594"/>
      <c r="L671" s="594"/>
      <c r="M671" s="594"/>
      <c r="N671" s="594"/>
      <c r="O671" s="290"/>
    </row>
    <row r="672" spans="1:15" s="2" customFormat="1">
      <c r="A672" s="507"/>
      <c r="F672" s="508"/>
      <c r="G672" s="508"/>
      <c r="H672" s="508"/>
      <c r="I672" s="594"/>
      <c r="J672" s="594"/>
      <c r="K672" s="594"/>
      <c r="L672" s="594"/>
      <c r="M672" s="594"/>
      <c r="N672" s="594"/>
      <c r="O672" s="290"/>
    </row>
    <row r="673" spans="1:15" s="2" customFormat="1">
      <c r="A673" s="507"/>
      <c r="F673" s="508"/>
      <c r="G673" s="508"/>
      <c r="H673" s="508"/>
      <c r="I673" s="594"/>
      <c r="J673" s="594"/>
      <c r="K673" s="594"/>
      <c r="L673" s="594"/>
      <c r="M673" s="594"/>
      <c r="N673" s="594"/>
      <c r="O673" s="290"/>
    </row>
    <row r="674" spans="1:15" s="2" customFormat="1">
      <c r="A674" s="507"/>
      <c r="F674" s="508"/>
      <c r="G674" s="508"/>
      <c r="H674" s="508"/>
      <c r="I674" s="594"/>
      <c r="J674" s="594"/>
      <c r="K674" s="594"/>
      <c r="L674" s="594"/>
      <c r="M674" s="594"/>
      <c r="N674" s="594"/>
      <c r="O674" s="290"/>
    </row>
    <row r="675" spans="1:15" s="2" customFormat="1">
      <c r="A675" s="507"/>
      <c r="F675" s="508"/>
      <c r="G675" s="508"/>
      <c r="H675" s="508"/>
      <c r="I675" s="594"/>
      <c r="J675" s="594"/>
      <c r="K675" s="594"/>
      <c r="L675" s="594"/>
      <c r="M675" s="594"/>
      <c r="N675" s="594"/>
      <c r="O675" s="290"/>
    </row>
    <row r="676" spans="1:15" s="2" customFormat="1">
      <c r="A676" s="507"/>
      <c r="F676" s="508"/>
      <c r="G676" s="508"/>
      <c r="H676" s="508"/>
      <c r="I676" s="594"/>
      <c r="J676" s="594"/>
      <c r="K676" s="594"/>
      <c r="L676" s="594"/>
      <c r="M676" s="594"/>
      <c r="N676" s="594"/>
      <c r="O676" s="290"/>
    </row>
    <row r="677" spans="1:15" s="2" customFormat="1">
      <c r="A677" s="507"/>
      <c r="F677" s="508"/>
      <c r="G677" s="508"/>
      <c r="H677" s="508"/>
      <c r="I677" s="594"/>
      <c r="J677" s="594"/>
      <c r="K677" s="594"/>
      <c r="L677" s="594"/>
      <c r="M677" s="594"/>
      <c r="N677" s="594"/>
      <c r="O677" s="290"/>
    </row>
    <row r="678" spans="1:15" s="2" customFormat="1">
      <c r="A678" s="507"/>
      <c r="F678" s="508"/>
      <c r="G678" s="508"/>
      <c r="H678" s="508"/>
      <c r="I678" s="594"/>
      <c r="J678" s="594"/>
      <c r="K678" s="594"/>
      <c r="L678" s="594"/>
      <c r="M678" s="594"/>
      <c r="N678" s="594"/>
      <c r="O678" s="290"/>
    </row>
    <row r="679" spans="1:15" s="2" customFormat="1">
      <c r="A679" s="507"/>
      <c r="F679" s="508"/>
      <c r="G679" s="508"/>
      <c r="H679" s="508"/>
      <c r="I679" s="594"/>
      <c r="J679" s="594"/>
      <c r="K679" s="594"/>
      <c r="L679" s="594"/>
      <c r="M679" s="594"/>
      <c r="N679" s="594"/>
      <c r="O679" s="290"/>
    </row>
    <row r="680" spans="1:15" s="2" customFormat="1">
      <c r="A680" s="507"/>
      <c r="F680" s="508"/>
      <c r="G680" s="508"/>
      <c r="H680" s="508"/>
      <c r="I680" s="594"/>
      <c r="J680" s="594"/>
      <c r="K680" s="594"/>
      <c r="L680" s="594"/>
      <c r="M680" s="594"/>
      <c r="N680" s="594"/>
      <c r="O680" s="290"/>
    </row>
    <row r="681" spans="1:15" s="2" customFormat="1">
      <c r="A681" s="507"/>
      <c r="F681" s="508"/>
      <c r="G681" s="508"/>
      <c r="H681" s="508"/>
      <c r="I681" s="594"/>
      <c r="J681" s="594"/>
      <c r="K681" s="594"/>
      <c r="L681" s="594"/>
      <c r="M681" s="594"/>
      <c r="N681" s="594"/>
      <c r="O681" s="290"/>
    </row>
    <row r="682" spans="1:15" s="2" customFormat="1">
      <c r="A682" s="507"/>
      <c r="F682" s="508"/>
      <c r="G682" s="508"/>
      <c r="H682" s="508"/>
      <c r="I682" s="594"/>
      <c r="J682" s="594"/>
      <c r="K682" s="594"/>
      <c r="L682" s="594"/>
      <c r="M682" s="594"/>
      <c r="N682" s="594"/>
      <c r="O682" s="290"/>
    </row>
    <row r="683" spans="1:15" s="2" customFormat="1">
      <c r="A683" s="507"/>
      <c r="F683" s="508"/>
      <c r="G683" s="508"/>
      <c r="H683" s="508"/>
      <c r="I683" s="594"/>
      <c r="J683" s="594"/>
      <c r="K683" s="594"/>
      <c r="L683" s="594"/>
      <c r="M683" s="594"/>
      <c r="N683" s="594"/>
      <c r="O683" s="290"/>
    </row>
    <row r="684" spans="1:15" s="2" customFormat="1">
      <c r="A684" s="507"/>
      <c r="F684" s="508"/>
      <c r="G684" s="508"/>
      <c r="H684" s="508"/>
      <c r="I684" s="594"/>
      <c r="J684" s="594"/>
      <c r="K684" s="594"/>
      <c r="L684" s="594"/>
      <c r="M684" s="594"/>
      <c r="N684" s="594"/>
      <c r="O684" s="290"/>
    </row>
    <row r="685" spans="1:15" s="2" customFormat="1">
      <c r="A685" s="507"/>
      <c r="F685" s="508"/>
      <c r="G685" s="508"/>
      <c r="H685" s="508"/>
      <c r="I685" s="594"/>
      <c r="J685" s="594"/>
      <c r="K685" s="594"/>
      <c r="L685" s="594"/>
      <c r="M685" s="594"/>
      <c r="N685" s="594"/>
      <c r="O685" s="290"/>
    </row>
    <row r="686" spans="1:15" s="2" customFormat="1">
      <c r="A686" s="507"/>
      <c r="F686" s="508"/>
      <c r="G686" s="508"/>
      <c r="H686" s="508"/>
      <c r="I686" s="594"/>
      <c r="J686" s="594"/>
      <c r="K686" s="594"/>
      <c r="L686" s="594"/>
      <c r="M686" s="594"/>
      <c r="N686" s="594"/>
      <c r="O686" s="290"/>
    </row>
    <row r="687" spans="1:15" s="2" customFormat="1">
      <c r="A687" s="507"/>
      <c r="F687" s="508"/>
      <c r="G687" s="508"/>
      <c r="H687" s="508"/>
      <c r="I687" s="594"/>
      <c r="J687" s="594"/>
      <c r="K687" s="594"/>
      <c r="L687" s="594"/>
      <c r="M687" s="594"/>
      <c r="N687" s="594"/>
      <c r="O687" s="290"/>
    </row>
    <row r="688" spans="1:15" s="2" customFormat="1">
      <c r="A688" s="507"/>
      <c r="F688" s="508"/>
      <c r="G688" s="508"/>
      <c r="H688" s="508"/>
      <c r="I688" s="594"/>
      <c r="J688" s="594"/>
      <c r="K688" s="594"/>
      <c r="L688" s="594"/>
      <c r="M688" s="594"/>
      <c r="N688" s="594"/>
      <c r="O688" s="290"/>
    </row>
    <row r="689" spans="1:15" s="2" customFormat="1">
      <c r="A689" s="507"/>
      <c r="F689" s="508"/>
      <c r="G689" s="508"/>
      <c r="H689" s="508"/>
      <c r="I689" s="594"/>
      <c r="J689" s="594"/>
      <c r="K689" s="594"/>
      <c r="L689" s="594"/>
      <c r="M689" s="594"/>
      <c r="N689" s="594"/>
      <c r="O689" s="290"/>
    </row>
    <row r="690" spans="1:15" s="2" customFormat="1">
      <c r="A690" s="507"/>
      <c r="F690" s="508"/>
      <c r="G690" s="508"/>
      <c r="H690" s="508"/>
      <c r="I690" s="594"/>
      <c r="J690" s="594"/>
      <c r="K690" s="594"/>
      <c r="L690" s="594"/>
      <c r="M690" s="594"/>
      <c r="N690" s="594"/>
      <c r="O690" s="290"/>
    </row>
    <row r="691" spans="1:15" s="2" customFormat="1">
      <c r="A691" s="507"/>
      <c r="F691" s="508"/>
      <c r="G691" s="508"/>
      <c r="H691" s="508"/>
      <c r="I691" s="594"/>
      <c r="J691" s="594"/>
      <c r="K691" s="594"/>
      <c r="L691" s="594"/>
      <c r="M691" s="594"/>
      <c r="N691" s="594"/>
      <c r="O691" s="290"/>
    </row>
    <row r="692" spans="1:15" s="2" customFormat="1">
      <c r="A692" s="507"/>
      <c r="F692" s="508"/>
      <c r="G692" s="508"/>
      <c r="H692" s="508"/>
      <c r="I692" s="594"/>
      <c r="J692" s="594"/>
      <c r="K692" s="594"/>
      <c r="L692" s="594"/>
      <c r="M692" s="594"/>
      <c r="N692" s="594"/>
      <c r="O692" s="290"/>
    </row>
    <row r="693" spans="1:15" s="2" customFormat="1">
      <c r="A693" s="507"/>
      <c r="F693" s="508"/>
      <c r="G693" s="508"/>
      <c r="H693" s="508"/>
      <c r="I693" s="594"/>
      <c r="J693" s="594"/>
      <c r="K693" s="594"/>
      <c r="L693" s="594"/>
      <c r="M693" s="594"/>
      <c r="N693" s="594"/>
      <c r="O693" s="290"/>
    </row>
    <row r="694" spans="1:15" s="2" customFormat="1">
      <c r="A694" s="507"/>
      <c r="F694" s="508"/>
      <c r="G694" s="508"/>
      <c r="H694" s="508"/>
      <c r="I694" s="594"/>
      <c r="J694" s="594"/>
      <c r="K694" s="594"/>
      <c r="L694" s="594"/>
      <c r="M694" s="594"/>
      <c r="N694" s="594"/>
      <c r="O694" s="290"/>
    </row>
    <row r="695" spans="1:15" s="2" customFormat="1">
      <c r="A695" s="507"/>
      <c r="F695" s="508"/>
      <c r="G695" s="508"/>
      <c r="H695" s="508"/>
      <c r="I695" s="594"/>
      <c r="J695" s="594"/>
      <c r="K695" s="594"/>
      <c r="L695" s="594"/>
      <c r="M695" s="594"/>
      <c r="N695" s="594"/>
      <c r="O695" s="290"/>
    </row>
    <row r="696" spans="1:15" s="2" customFormat="1">
      <c r="A696" s="507"/>
      <c r="F696" s="508"/>
      <c r="G696" s="508"/>
      <c r="H696" s="508"/>
      <c r="I696" s="594"/>
      <c r="J696" s="594"/>
      <c r="K696" s="594"/>
      <c r="L696" s="594"/>
      <c r="M696" s="594"/>
      <c r="N696" s="594"/>
      <c r="O696" s="290"/>
    </row>
    <row r="697" spans="1:15" s="2" customFormat="1">
      <c r="A697" s="507"/>
      <c r="F697" s="508"/>
      <c r="G697" s="508"/>
      <c r="H697" s="508"/>
      <c r="I697" s="594"/>
      <c r="J697" s="594"/>
      <c r="K697" s="594"/>
      <c r="L697" s="594"/>
      <c r="M697" s="594"/>
      <c r="N697" s="594"/>
      <c r="O697" s="290"/>
    </row>
    <row r="698" spans="1:15" s="2" customFormat="1">
      <c r="A698" s="507"/>
      <c r="F698" s="508"/>
      <c r="G698" s="508"/>
      <c r="H698" s="508"/>
      <c r="I698" s="594"/>
      <c r="J698" s="594"/>
      <c r="K698" s="594"/>
      <c r="L698" s="594"/>
      <c r="M698" s="594"/>
      <c r="N698" s="594"/>
      <c r="O698" s="290"/>
    </row>
    <row r="699" spans="1:15" s="2" customFormat="1">
      <c r="A699" s="507"/>
      <c r="F699" s="508"/>
      <c r="G699" s="508"/>
      <c r="H699" s="508"/>
      <c r="I699" s="594"/>
      <c r="J699" s="594"/>
      <c r="K699" s="594"/>
      <c r="L699" s="594"/>
      <c r="M699" s="594"/>
      <c r="N699" s="594"/>
      <c r="O699" s="290"/>
    </row>
    <row r="700" spans="1:15" s="2" customFormat="1">
      <c r="A700" s="507"/>
      <c r="F700" s="508"/>
      <c r="G700" s="508"/>
      <c r="H700" s="508"/>
      <c r="I700" s="594"/>
      <c r="J700" s="594"/>
      <c r="K700" s="594"/>
      <c r="L700" s="594"/>
      <c r="M700" s="594"/>
      <c r="N700" s="594"/>
      <c r="O700" s="290"/>
    </row>
    <row r="701" spans="1:15" s="2" customFormat="1">
      <c r="A701" s="507"/>
      <c r="F701" s="508"/>
      <c r="G701" s="508"/>
      <c r="H701" s="508"/>
      <c r="I701" s="594"/>
      <c r="J701" s="594"/>
      <c r="K701" s="594"/>
      <c r="L701" s="594"/>
      <c r="M701" s="594"/>
      <c r="N701" s="594"/>
      <c r="O701" s="290"/>
    </row>
    <row r="702" spans="1:15" s="2" customFormat="1">
      <c r="A702" s="507"/>
      <c r="F702" s="508"/>
      <c r="G702" s="508"/>
      <c r="H702" s="508"/>
      <c r="I702" s="594"/>
      <c r="J702" s="594"/>
      <c r="K702" s="594"/>
      <c r="L702" s="594"/>
      <c r="M702" s="594"/>
      <c r="N702" s="594"/>
      <c r="O702" s="290"/>
    </row>
    <row r="703" spans="1:15" s="2" customFormat="1">
      <c r="A703" s="507"/>
      <c r="F703" s="508"/>
      <c r="G703" s="508"/>
      <c r="H703" s="508"/>
      <c r="I703" s="594"/>
      <c r="J703" s="594"/>
      <c r="K703" s="594"/>
      <c r="L703" s="594"/>
      <c r="M703" s="594"/>
      <c r="N703" s="594"/>
      <c r="O703" s="290"/>
    </row>
    <row r="704" spans="1:15" s="2" customFormat="1">
      <c r="A704" s="507"/>
      <c r="F704" s="508"/>
      <c r="G704" s="508"/>
      <c r="H704" s="508"/>
      <c r="I704" s="594"/>
      <c r="J704" s="594"/>
      <c r="K704" s="594"/>
      <c r="L704" s="594"/>
      <c r="M704" s="594"/>
      <c r="N704" s="594"/>
      <c r="O704" s="290"/>
    </row>
    <row r="705" spans="1:15" s="2" customFormat="1">
      <c r="A705" s="507"/>
      <c r="F705" s="508"/>
      <c r="G705" s="508"/>
      <c r="H705" s="508"/>
      <c r="I705" s="594"/>
      <c r="J705" s="594"/>
      <c r="K705" s="594"/>
      <c r="L705" s="594"/>
      <c r="M705" s="594"/>
      <c r="N705" s="594"/>
      <c r="O705" s="290"/>
    </row>
    <row r="706" spans="1:15" s="2" customFormat="1">
      <c r="A706" s="507"/>
      <c r="F706" s="508"/>
      <c r="G706" s="508"/>
      <c r="H706" s="508"/>
      <c r="I706" s="594"/>
      <c r="J706" s="594"/>
      <c r="K706" s="594"/>
      <c r="L706" s="594"/>
      <c r="M706" s="594"/>
      <c r="N706" s="594"/>
      <c r="O706" s="290"/>
    </row>
    <row r="707" spans="1:15" s="2" customFormat="1">
      <c r="A707" s="507"/>
      <c r="F707" s="508"/>
      <c r="G707" s="508"/>
      <c r="H707" s="508"/>
      <c r="I707" s="594"/>
      <c r="J707" s="594"/>
      <c r="K707" s="594"/>
      <c r="L707" s="594"/>
      <c r="M707" s="594"/>
      <c r="N707" s="594"/>
      <c r="O707" s="290"/>
    </row>
    <row r="708" spans="1:15" s="2" customFormat="1">
      <c r="A708" s="507"/>
      <c r="F708" s="508"/>
      <c r="G708" s="508"/>
      <c r="H708" s="508"/>
      <c r="I708" s="594"/>
      <c r="J708" s="594"/>
      <c r="K708" s="594"/>
      <c r="L708" s="594"/>
      <c r="M708" s="594"/>
      <c r="N708" s="594"/>
      <c r="O708" s="290"/>
    </row>
    <row r="709" spans="1:15" s="2" customFormat="1">
      <c r="A709" s="507"/>
      <c r="F709" s="508"/>
      <c r="G709" s="508"/>
      <c r="H709" s="508"/>
      <c r="I709" s="594"/>
      <c r="J709" s="594"/>
      <c r="K709" s="594"/>
      <c r="L709" s="594"/>
      <c r="M709" s="594"/>
      <c r="N709" s="594"/>
      <c r="O709" s="290"/>
    </row>
    <row r="710" spans="1:15" s="2" customFormat="1">
      <c r="A710" s="507"/>
      <c r="F710" s="508"/>
      <c r="G710" s="508"/>
      <c r="H710" s="508"/>
      <c r="I710" s="594"/>
      <c r="J710" s="594"/>
      <c r="K710" s="594"/>
      <c r="L710" s="594"/>
      <c r="M710" s="594"/>
      <c r="N710" s="594"/>
      <c r="O710" s="290"/>
    </row>
    <row r="711" spans="1:15" s="2" customFormat="1">
      <c r="A711" s="507"/>
      <c r="F711" s="508"/>
      <c r="G711" s="508"/>
      <c r="H711" s="508"/>
      <c r="I711" s="594"/>
      <c r="J711" s="594"/>
      <c r="K711" s="594"/>
      <c r="L711" s="594"/>
      <c r="M711" s="594"/>
      <c r="N711" s="594"/>
      <c r="O711" s="290"/>
    </row>
    <row r="712" spans="1:15" s="2" customFormat="1">
      <c r="A712" s="507"/>
      <c r="F712" s="508"/>
      <c r="G712" s="508"/>
      <c r="H712" s="508"/>
      <c r="I712" s="594"/>
      <c r="J712" s="594"/>
      <c r="K712" s="594"/>
      <c r="L712" s="594"/>
      <c r="M712" s="594"/>
      <c r="N712" s="594"/>
      <c r="O712" s="290"/>
    </row>
    <row r="713" spans="1:15" s="2" customFormat="1">
      <c r="A713" s="507"/>
      <c r="F713" s="508"/>
      <c r="G713" s="508"/>
      <c r="H713" s="508"/>
      <c r="I713" s="594"/>
      <c r="J713" s="594"/>
      <c r="K713" s="594"/>
      <c r="L713" s="594"/>
      <c r="M713" s="594"/>
      <c r="N713" s="594"/>
      <c r="O713" s="290"/>
    </row>
    <row r="714" spans="1:15" s="2" customFormat="1">
      <c r="A714" s="507"/>
      <c r="F714" s="508"/>
      <c r="G714" s="508"/>
      <c r="H714" s="508"/>
      <c r="I714" s="594"/>
      <c r="J714" s="594"/>
      <c r="K714" s="594"/>
      <c r="L714" s="594"/>
      <c r="M714" s="594"/>
      <c r="N714" s="594"/>
      <c r="O714" s="290"/>
    </row>
    <row r="715" spans="1:15" s="2" customFormat="1">
      <c r="A715" s="507"/>
      <c r="F715" s="508"/>
      <c r="G715" s="508"/>
      <c r="H715" s="508"/>
      <c r="I715" s="594"/>
      <c r="J715" s="594"/>
      <c r="K715" s="594"/>
      <c r="L715" s="594"/>
      <c r="M715" s="594"/>
      <c r="N715" s="594"/>
      <c r="O715" s="290"/>
    </row>
    <row r="716" spans="1:15" s="2" customFormat="1">
      <c r="A716" s="507"/>
      <c r="F716" s="508"/>
      <c r="G716" s="508"/>
      <c r="H716" s="508"/>
      <c r="I716" s="594"/>
      <c r="J716" s="594"/>
      <c r="K716" s="594"/>
      <c r="L716" s="594"/>
      <c r="M716" s="594"/>
      <c r="N716" s="594"/>
      <c r="O716" s="290"/>
    </row>
    <row r="717" spans="1:15" s="2" customFormat="1">
      <c r="A717" s="507"/>
      <c r="F717" s="508"/>
      <c r="G717" s="508"/>
      <c r="H717" s="508"/>
      <c r="I717" s="594"/>
      <c r="J717" s="594"/>
      <c r="K717" s="594"/>
      <c r="L717" s="594"/>
      <c r="M717" s="594"/>
      <c r="N717" s="594"/>
      <c r="O717" s="290"/>
    </row>
    <row r="718" spans="1:15" s="2" customFormat="1">
      <c r="A718" s="507"/>
      <c r="F718" s="508"/>
      <c r="G718" s="508"/>
      <c r="H718" s="508"/>
      <c r="I718" s="594"/>
      <c r="J718" s="594"/>
      <c r="K718" s="594"/>
      <c r="L718" s="594"/>
      <c r="M718" s="594"/>
      <c r="N718" s="594"/>
      <c r="O718" s="290"/>
    </row>
    <row r="719" spans="1:15" s="2" customFormat="1">
      <c r="A719" s="507"/>
      <c r="F719" s="508"/>
      <c r="G719" s="508"/>
      <c r="H719" s="508"/>
      <c r="I719" s="594"/>
      <c r="J719" s="594"/>
      <c r="K719" s="594"/>
      <c r="L719" s="594"/>
      <c r="M719" s="594"/>
      <c r="N719" s="594"/>
      <c r="O719" s="290"/>
    </row>
    <row r="720" spans="1:15" s="2" customFormat="1">
      <c r="A720" s="507"/>
      <c r="F720" s="508"/>
      <c r="G720" s="508"/>
      <c r="H720" s="508"/>
      <c r="I720" s="594"/>
      <c r="J720" s="594"/>
      <c r="K720" s="594"/>
      <c r="L720" s="594"/>
      <c r="M720" s="594"/>
      <c r="N720" s="594"/>
      <c r="O720" s="290"/>
    </row>
    <row r="721" spans="1:15" s="2" customFormat="1">
      <c r="A721" s="507"/>
      <c r="F721" s="508"/>
      <c r="G721" s="508"/>
      <c r="H721" s="508"/>
      <c r="I721" s="594"/>
      <c r="J721" s="594"/>
      <c r="K721" s="594"/>
      <c r="L721" s="594"/>
      <c r="M721" s="594"/>
      <c r="N721" s="594"/>
      <c r="O721" s="290"/>
    </row>
    <row r="722" spans="1:15" s="2" customFormat="1">
      <c r="A722" s="507"/>
      <c r="F722" s="508"/>
      <c r="G722" s="508"/>
      <c r="H722" s="508"/>
      <c r="I722" s="594"/>
      <c r="J722" s="594"/>
      <c r="K722" s="594"/>
      <c r="L722" s="594"/>
      <c r="M722" s="594"/>
      <c r="N722" s="594"/>
      <c r="O722" s="290"/>
    </row>
    <row r="723" spans="1:15" s="2" customFormat="1">
      <c r="A723" s="507"/>
      <c r="F723" s="508"/>
      <c r="G723" s="508"/>
      <c r="H723" s="508"/>
      <c r="I723" s="594"/>
      <c r="J723" s="594"/>
      <c r="K723" s="594"/>
      <c r="L723" s="594"/>
      <c r="M723" s="594"/>
      <c r="N723" s="594"/>
      <c r="O723" s="290"/>
    </row>
    <row r="724" spans="1:15" s="2" customFormat="1">
      <c r="A724" s="507"/>
      <c r="F724" s="508"/>
      <c r="G724" s="508"/>
      <c r="H724" s="508"/>
      <c r="I724" s="594"/>
      <c r="J724" s="594"/>
      <c r="K724" s="594"/>
      <c r="L724" s="594"/>
      <c r="M724" s="594"/>
      <c r="N724" s="594"/>
      <c r="O724" s="290"/>
    </row>
    <row r="725" spans="1:15" s="2" customFormat="1">
      <c r="A725" s="507"/>
      <c r="F725" s="508"/>
      <c r="G725" s="508"/>
      <c r="H725" s="508"/>
      <c r="I725" s="594"/>
      <c r="J725" s="594"/>
      <c r="K725" s="594"/>
      <c r="L725" s="594"/>
      <c r="M725" s="594"/>
      <c r="N725" s="594"/>
      <c r="O725" s="290"/>
    </row>
    <row r="726" spans="1:15" s="2" customFormat="1">
      <c r="A726" s="507"/>
      <c r="F726" s="508"/>
      <c r="G726" s="508"/>
      <c r="H726" s="508"/>
      <c r="I726" s="594"/>
      <c r="J726" s="594"/>
      <c r="K726" s="594"/>
      <c r="L726" s="594"/>
      <c r="M726" s="594"/>
      <c r="N726" s="594"/>
      <c r="O726" s="290"/>
    </row>
    <row r="727" spans="1:15" s="2" customFormat="1">
      <c r="A727" s="507"/>
      <c r="F727" s="508"/>
      <c r="G727" s="508"/>
      <c r="H727" s="508"/>
      <c r="I727" s="594"/>
      <c r="J727" s="594"/>
      <c r="K727" s="594"/>
      <c r="L727" s="594"/>
      <c r="M727" s="594"/>
      <c r="N727" s="594"/>
      <c r="O727" s="290"/>
    </row>
    <row r="728" spans="1:15" s="2" customFormat="1">
      <c r="A728" s="507"/>
      <c r="F728" s="508"/>
      <c r="G728" s="508"/>
      <c r="H728" s="508"/>
      <c r="I728" s="594"/>
      <c r="J728" s="594"/>
      <c r="K728" s="594"/>
      <c r="L728" s="594"/>
      <c r="M728" s="594"/>
      <c r="N728" s="594"/>
      <c r="O728" s="290"/>
    </row>
    <row r="729" spans="1:15" s="2" customFormat="1">
      <c r="A729" s="507"/>
      <c r="F729" s="508"/>
      <c r="G729" s="508"/>
      <c r="H729" s="508"/>
      <c r="I729" s="594"/>
      <c r="J729" s="594"/>
      <c r="K729" s="594"/>
      <c r="L729" s="594"/>
      <c r="M729" s="594"/>
      <c r="N729" s="594"/>
      <c r="O729" s="290"/>
    </row>
    <row r="730" spans="1:15" s="2" customFormat="1">
      <c r="A730" s="507"/>
      <c r="F730" s="508"/>
      <c r="G730" s="508"/>
      <c r="H730" s="508"/>
      <c r="I730" s="594"/>
      <c r="J730" s="594"/>
      <c r="K730" s="594"/>
      <c r="L730" s="594"/>
      <c r="M730" s="594"/>
      <c r="N730" s="594"/>
      <c r="O730" s="290"/>
    </row>
    <row r="731" spans="1:15" s="2" customFormat="1">
      <c r="A731" s="507"/>
      <c r="F731" s="508"/>
      <c r="G731" s="508"/>
      <c r="H731" s="508"/>
      <c r="I731" s="594"/>
      <c r="J731" s="594"/>
      <c r="K731" s="594"/>
      <c r="L731" s="594"/>
      <c r="M731" s="594"/>
      <c r="N731" s="594"/>
      <c r="O731" s="290"/>
    </row>
    <row r="732" spans="1:15" s="2" customFormat="1">
      <c r="A732" s="507"/>
      <c r="F732" s="508"/>
      <c r="G732" s="508"/>
      <c r="H732" s="508"/>
      <c r="I732" s="594"/>
      <c r="J732" s="594"/>
      <c r="K732" s="594"/>
      <c r="L732" s="594"/>
      <c r="M732" s="594"/>
      <c r="N732" s="594"/>
      <c r="O732" s="290"/>
    </row>
    <row r="733" spans="1:15" s="2" customFormat="1">
      <c r="A733" s="507"/>
      <c r="F733" s="508"/>
      <c r="G733" s="508"/>
      <c r="H733" s="508"/>
      <c r="I733" s="594"/>
      <c r="J733" s="594"/>
      <c r="K733" s="594"/>
      <c r="L733" s="594"/>
      <c r="M733" s="594"/>
      <c r="N733" s="594"/>
      <c r="O733" s="290"/>
    </row>
    <row r="734" spans="1:15" s="2" customFormat="1">
      <c r="A734" s="507"/>
      <c r="F734" s="508"/>
      <c r="G734" s="508"/>
      <c r="H734" s="508"/>
      <c r="I734" s="594"/>
      <c r="J734" s="594"/>
      <c r="K734" s="594"/>
      <c r="L734" s="594"/>
      <c r="M734" s="594"/>
      <c r="N734" s="594"/>
      <c r="O734" s="290"/>
    </row>
    <row r="735" spans="1:15" s="2" customFormat="1">
      <c r="A735" s="507"/>
      <c r="F735" s="508"/>
      <c r="G735" s="508"/>
      <c r="H735" s="508"/>
      <c r="I735" s="594"/>
      <c r="J735" s="594"/>
      <c r="K735" s="594"/>
      <c r="L735" s="594"/>
      <c r="M735" s="594"/>
      <c r="N735" s="594"/>
      <c r="O735" s="290"/>
    </row>
    <row r="736" spans="1:15" s="2" customFormat="1">
      <c r="A736" s="507"/>
      <c r="F736" s="508"/>
      <c r="G736" s="508"/>
      <c r="H736" s="508"/>
      <c r="I736" s="594"/>
      <c r="J736" s="594"/>
      <c r="K736" s="594"/>
      <c r="L736" s="594"/>
      <c r="M736" s="594"/>
      <c r="N736" s="594"/>
      <c r="O736" s="290"/>
    </row>
    <row r="737" spans="1:15" s="2" customFormat="1">
      <c r="A737" s="507"/>
      <c r="F737" s="508"/>
      <c r="G737" s="508"/>
      <c r="H737" s="508"/>
      <c r="I737" s="594"/>
      <c r="J737" s="594"/>
      <c r="K737" s="594"/>
      <c r="L737" s="594"/>
      <c r="M737" s="594"/>
      <c r="N737" s="594"/>
      <c r="O737" s="290"/>
    </row>
    <row r="738" spans="1:15" s="2" customFormat="1">
      <c r="A738" s="507"/>
      <c r="F738" s="508"/>
      <c r="G738" s="508"/>
      <c r="H738" s="508"/>
      <c r="I738" s="594"/>
      <c r="J738" s="594"/>
      <c r="K738" s="594"/>
      <c r="L738" s="594"/>
      <c r="M738" s="594"/>
      <c r="N738" s="594"/>
      <c r="O738" s="290"/>
    </row>
    <row r="739" spans="1:15" s="2" customFormat="1">
      <c r="A739" s="507"/>
      <c r="F739" s="508"/>
      <c r="G739" s="508"/>
      <c r="H739" s="508"/>
      <c r="I739" s="594"/>
      <c r="J739" s="594"/>
      <c r="K739" s="594"/>
      <c r="L739" s="594"/>
      <c r="M739" s="594"/>
      <c r="N739" s="594"/>
      <c r="O739" s="290"/>
    </row>
    <row r="740" spans="1:15" s="2" customFormat="1">
      <c r="A740" s="507"/>
      <c r="F740" s="508"/>
      <c r="G740" s="508"/>
      <c r="H740" s="508"/>
      <c r="I740" s="594"/>
      <c r="J740" s="594"/>
      <c r="K740" s="594"/>
      <c r="L740" s="594"/>
      <c r="M740" s="594"/>
      <c r="N740" s="594"/>
      <c r="O740" s="290"/>
    </row>
    <row r="741" spans="1:15" s="2" customFormat="1">
      <c r="A741" s="507"/>
      <c r="F741" s="508"/>
      <c r="G741" s="508"/>
      <c r="H741" s="508"/>
      <c r="I741" s="594"/>
      <c r="J741" s="594"/>
      <c r="K741" s="594"/>
      <c r="L741" s="594"/>
      <c r="M741" s="594"/>
      <c r="N741" s="594"/>
      <c r="O741" s="290"/>
    </row>
    <row r="742" spans="1:15" s="2" customFormat="1">
      <c r="A742" s="507"/>
      <c r="F742" s="508"/>
      <c r="G742" s="508"/>
      <c r="H742" s="508"/>
      <c r="I742" s="594"/>
      <c r="J742" s="594"/>
      <c r="K742" s="594"/>
      <c r="L742" s="594"/>
      <c r="M742" s="594"/>
      <c r="N742" s="594"/>
      <c r="O742" s="290"/>
    </row>
    <row r="743" spans="1:15" s="2" customFormat="1">
      <c r="A743" s="507"/>
      <c r="F743" s="508"/>
      <c r="G743" s="508"/>
      <c r="H743" s="508"/>
      <c r="I743" s="594"/>
      <c r="J743" s="594"/>
      <c r="K743" s="594"/>
      <c r="L743" s="594"/>
      <c r="M743" s="594"/>
      <c r="N743" s="594"/>
      <c r="O743" s="290"/>
    </row>
    <row r="744" spans="1:15" s="2" customFormat="1">
      <c r="A744" s="507"/>
      <c r="F744" s="508"/>
      <c r="G744" s="508"/>
      <c r="H744" s="508"/>
      <c r="I744" s="594"/>
      <c r="J744" s="594"/>
      <c r="K744" s="594"/>
      <c r="L744" s="594"/>
      <c r="M744" s="594"/>
      <c r="N744" s="594"/>
      <c r="O744" s="290"/>
    </row>
    <row r="745" spans="1:15" s="2" customFormat="1">
      <c r="A745" s="507"/>
      <c r="F745" s="508"/>
      <c r="G745" s="508"/>
      <c r="H745" s="508"/>
      <c r="I745" s="594"/>
      <c r="J745" s="594"/>
      <c r="K745" s="594"/>
      <c r="L745" s="594"/>
      <c r="M745" s="594"/>
      <c r="N745" s="594"/>
      <c r="O745" s="290"/>
    </row>
    <row r="746" spans="1:15" s="2" customFormat="1">
      <c r="A746" s="507"/>
      <c r="F746" s="508"/>
      <c r="G746" s="508"/>
      <c r="H746" s="508"/>
      <c r="I746" s="594"/>
      <c r="J746" s="594"/>
      <c r="K746" s="594"/>
      <c r="L746" s="594"/>
      <c r="M746" s="594"/>
      <c r="N746" s="594"/>
      <c r="O746" s="290"/>
    </row>
    <row r="747" spans="1:15" s="2" customFormat="1">
      <c r="A747" s="507"/>
      <c r="F747" s="508"/>
      <c r="G747" s="508"/>
      <c r="H747" s="508"/>
      <c r="I747" s="594"/>
      <c r="J747" s="594"/>
      <c r="K747" s="594"/>
      <c r="L747" s="594"/>
      <c r="M747" s="594"/>
      <c r="N747" s="594"/>
      <c r="O747" s="290"/>
    </row>
    <row r="748" spans="1:15" s="2" customFormat="1">
      <c r="A748" s="507"/>
      <c r="F748" s="508"/>
      <c r="G748" s="508"/>
      <c r="H748" s="508"/>
      <c r="I748" s="594"/>
      <c r="J748" s="594"/>
      <c r="K748" s="594"/>
      <c r="L748" s="594"/>
      <c r="M748" s="594"/>
      <c r="N748" s="594"/>
      <c r="O748" s="290"/>
    </row>
    <row r="749" spans="1:15" s="2" customFormat="1">
      <c r="A749" s="507"/>
      <c r="F749" s="508"/>
      <c r="G749" s="508"/>
      <c r="H749" s="508"/>
      <c r="I749" s="594"/>
      <c r="J749" s="594"/>
      <c r="K749" s="594"/>
      <c r="L749" s="594"/>
      <c r="M749" s="594"/>
      <c r="N749" s="594"/>
      <c r="O749" s="290"/>
    </row>
    <row r="750" spans="1:15" s="2" customFormat="1">
      <c r="A750" s="507"/>
      <c r="F750" s="508"/>
      <c r="G750" s="508"/>
      <c r="H750" s="508"/>
      <c r="I750" s="594"/>
      <c r="J750" s="594"/>
      <c r="K750" s="594"/>
      <c r="L750" s="594"/>
      <c r="M750" s="594"/>
      <c r="N750" s="594"/>
      <c r="O750" s="290"/>
    </row>
    <row r="751" spans="1:15" s="2" customFormat="1">
      <c r="A751" s="507"/>
      <c r="F751" s="508"/>
      <c r="G751" s="508"/>
      <c r="H751" s="508"/>
      <c r="I751" s="594"/>
      <c r="J751" s="594"/>
      <c r="K751" s="594"/>
      <c r="L751" s="594"/>
      <c r="M751" s="594"/>
      <c r="N751" s="594"/>
      <c r="O751" s="290"/>
    </row>
    <row r="752" spans="1:15" s="2" customFormat="1">
      <c r="A752" s="507"/>
      <c r="F752" s="508"/>
      <c r="G752" s="508"/>
      <c r="H752" s="508"/>
      <c r="I752" s="594"/>
      <c r="J752" s="594"/>
      <c r="K752" s="594"/>
      <c r="L752" s="594"/>
      <c r="M752" s="594"/>
      <c r="N752" s="594"/>
      <c r="O752" s="290"/>
    </row>
    <row r="753" spans="1:15" s="2" customFormat="1">
      <c r="A753" s="507"/>
      <c r="F753" s="508"/>
      <c r="G753" s="508"/>
      <c r="H753" s="508"/>
      <c r="I753" s="594"/>
      <c r="J753" s="594"/>
      <c r="K753" s="594"/>
      <c r="L753" s="594"/>
      <c r="M753" s="594"/>
      <c r="N753" s="594"/>
      <c r="O753" s="290"/>
    </row>
    <row r="754" spans="1:15" s="2" customFormat="1">
      <c r="A754" s="507"/>
      <c r="F754" s="508"/>
      <c r="G754" s="508"/>
      <c r="H754" s="508"/>
      <c r="I754" s="594"/>
      <c r="J754" s="594"/>
      <c r="K754" s="594"/>
      <c r="L754" s="594"/>
      <c r="M754" s="594"/>
      <c r="N754" s="594"/>
      <c r="O754" s="290"/>
    </row>
    <row r="755" spans="1:15" s="2" customFormat="1">
      <c r="A755" s="507"/>
      <c r="F755" s="508"/>
      <c r="G755" s="508"/>
      <c r="H755" s="508"/>
      <c r="I755" s="594"/>
      <c r="J755" s="594"/>
      <c r="K755" s="594"/>
      <c r="L755" s="594"/>
      <c r="M755" s="594"/>
      <c r="N755" s="594"/>
      <c r="O755" s="290"/>
    </row>
    <row r="756" spans="1:15" s="2" customFormat="1">
      <c r="A756" s="507"/>
      <c r="F756" s="508"/>
      <c r="G756" s="508"/>
      <c r="H756" s="508"/>
      <c r="I756" s="594"/>
      <c r="J756" s="594"/>
      <c r="K756" s="594"/>
      <c r="L756" s="594"/>
      <c r="M756" s="594"/>
      <c r="N756" s="594"/>
      <c r="O756" s="290"/>
    </row>
    <row r="757" spans="1:15" s="2" customFormat="1">
      <c r="A757" s="507"/>
      <c r="F757" s="508"/>
      <c r="G757" s="508"/>
      <c r="H757" s="508"/>
      <c r="I757" s="594"/>
      <c r="J757" s="594"/>
      <c r="K757" s="594"/>
      <c r="L757" s="594"/>
      <c r="M757" s="594"/>
      <c r="N757" s="594"/>
      <c r="O757" s="290"/>
    </row>
    <row r="758" spans="1:15" s="2" customFormat="1">
      <c r="A758" s="507"/>
      <c r="F758" s="508"/>
      <c r="G758" s="508"/>
      <c r="H758" s="508"/>
      <c r="I758" s="594"/>
      <c r="J758" s="594"/>
      <c r="K758" s="594"/>
      <c r="L758" s="594"/>
      <c r="M758" s="594"/>
      <c r="N758" s="594"/>
      <c r="O758" s="290"/>
    </row>
    <row r="759" spans="1:15" s="2" customFormat="1">
      <c r="A759" s="507"/>
      <c r="F759" s="508"/>
      <c r="G759" s="508"/>
      <c r="H759" s="508"/>
      <c r="I759" s="594"/>
      <c r="J759" s="594"/>
      <c r="K759" s="594"/>
      <c r="L759" s="594"/>
      <c r="M759" s="594"/>
      <c r="N759" s="594"/>
      <c r="O759" s="290"/>
    </row>
    <row r="760" spans="1:15" s="2" customFormat="1">
      <c r="A760" s="507"/>
      <c r="F760" s="508"/>
      <c r="G760" s="508"/>
      <c r="H760" s="508"/>
      <c r="I760" s="594"/>
      <c r="J760" s="594"/>
      <c r="K760" s="594"/>
      <c r="L760" s="594"/>
      <c r="M760" s="594"/>
      <c r="N760" s="594"/>
      <c r="O760" s="290"/>
    </row>
    <row r="761" spans="1:15" s="2" customFormat="1">
      <c r="A761" s="507"/>
      <c r="F761" s="508"/>
      <c r="G761" s="508"/>
      <c r="H761" s="508"/>
      <c r="I761" s="594"/>
      <c r="J761" s="594"/>
      <c r="K761" s="594"/>
      <c r="L761" s="594"/>
      <c r="M761" s="594"/>
      <c r="N761" s="594"/>
      <c r="O761" s="290"/>
    </row>
    <row r="762" spans="1:15" s="2" customFormat="1">
      <c r="A762" s="507"/>
      <c r="F762" s="508"/>
      <c r="G762" s="508"/>
      <c r="H762" s="508"/>
      <c r="I762" s="594"/>
      <c r="J762" s="594"/>
      <c r="K762" s="594"/>
      <c r="L762" s="594"/>
      <c r="M762" s="594"/>
      <c r="N762" s="594"/>
      <c r="O762" s="290"/>
    </row>
    <row r="763" spans="1:15" s="2" customFormat="1">
      <c r="A763" s="507"/>
      <c r="F763" s="508"/>
      <c r="G763" s="508"/>
      <c r="H763" s="508"/>
      <c r="I763" s="594"/>
      <c r="J763" s="594"/>
      <c r="K763" s="594"/>
      <c r="L763" s="594"/>
      <c r="M763" s="594"/>
      <c r="N763" s="594"/>
      <c r="O763" s="290"/>
    </row>
    <row r="764" spans="1:15" s="2" customFormat="1">
      <c r="A764" s="507"/>
      <c r="F764" s="508"/>
      <c r="G764" s="508"/>
      <c r="H764" s="508"/>
      <c r="I764" s="594"/>
      <c r="J764" s="594"/>
      <c r="K764" s="594"/>
      <c r="L764" s="594"/>
      <c r="M764" s="594"/>
      <c r="N764" s="594"/>
      <c r="O764" s="290"/>
    </row>
    <row r="765" spans="1:15" s="2" customFormat="1">
      <c r="A765" s="507"/>
      <c r="F765" s="508"/>
      <c r="G765" s="508"/>
      <c r="H765" s="508"/>
      <c r="I765" s="594"/>
      <c r="J765" s="594"/>
      <c r="K765" s="594"/>
      <c r="L765" s="594"/>
      <c r="M765" s="594"/>
      <c r="N765" s="594"/>
      <c r="O765" s="290"/>
    </row>
    <row r="766" spans="1:15" s="2" customFormat="1">
      <c r="A766" s="507"/>
      <c r="F766" s="508"/>
      <c r="G766" s="508"/>
      <c r="H766" s="508"/>
      <c r="I766" s="594"/>
      <c r="J766" s="594"/>
      <c r="K766" s="594"/>
      <c r="L766" s="594"/>
      <c r="M766" s="594"/>
      <c r="N766" s="594"/>
      <c r="O766" s="290"/>
    </row>
    <row r="767" spans="1:15" s="2" customFormat="1">
      <c r="A767" s="507"/>
      <c r="F767" s="508"/>
      <c r="G767" s="508"/>
      <c r="H767" s="508"/>
      <c r="I767" s="594"/>
      <c r="J767" s="594"/>
      <c r="K767" s="594"/>
      <c r="L767" s="594"/>
      <c r="M767" s="594"/>
      <c r="N767" s="594"/>
      <c r="O767" s="290"/>
    </row>
    <row r="768" spans="1:15" s="2" customFormat="1">
      <c r="A768" s="507"/>
      <c r="F768" s="508"/>
      <c r="G768" s="508"/>
      <c r="H768" s="508"/>
      <c r="I768" s="594"/>
      <c r="J768" s="594"/>
      <c r="K768" s="594"/>
      <c r="L768" s="594"/>
      <c r="M768" s="594"/>
      <c r="N768" s="594"/>
      <c r="O768" s="290"/>
    </row>
    <row r="769" spans="1:15" s="2" customFormat="1">
      <c r="A769" s="507"/>
      <c r="F769" s="508"/>
      <c r="G769" s="508"/>
      <c r="H769" s="508"/>
      <c r="I769" s="594"/>
      <c r="J769" s="594"/>
      <c r="K769" s="594"/>
      <c r="L769" s="594"/>
      <c r="M769" s="594"/>
      <c r="N769" s="594"/>
      <c r="O769" s="290"/>
    </row>
    <row r="770" spans="1:15" s="2" customFormat="1">
      <c r="A770" s="507"/>
      <c r="F770" s="508"/>
      <c r="G770" s="508"/>
      <c r="H770" s="508"/>
      <c r="I770" s="594"/>
      <c r="J770" s="594"/>
      <c r="K770" s="594"/>
      <c r="L770" s="594"/>
      <c r="M770" s="594"/>
      <c r="N770" s="594"/>
      <c r="O770" s="290"/>
    </row>
    <row r="771" spans="1:15" s="2" customFormat="1">
      <c r="A771" s="507"/>
      <c r="F771" s="508"/>
      <c r="G771" s="508"/>
      <c r="H771" s="508"/>
      <c r="I771" s="594"/>
      <c r="J771" s="594"/>
      <c r="K771" s="594"/>
      <c r="L771" s="594"/>
      <c r="M771" s="594"/>
      <c r="N771" s="594"/>
      <c r="O771" s="290"/>
    </row>
    <row r="772" spans="1:15" s="2" customFormat="1">
      <c r="A772" s="507"/>
      <c r="F772" s="508"/>
      <c r="G772" s="508"/>
      <c r="H772" s="508"/>
      <c r="I772" s="594"/>
      <c r="J772" s="594"/>
      <c r="K772" s="594"/>
      <c r="L772" s="594"/>
      <c r="M772" s="594"/>
      <c r="N772" s="594"/>
      <c r="O772" s="290"/>
    </row>
    <row r="773" spans="1:15" s="2" customFormat="1">
      <c r="A773" s="507"/>
      <c r="F773" s="508"/>
      <c r="G773" s="508"/>
      <c r="H773" s="508"/>
      <c r="I773" s="594"/>
      <c r="J773" s="594"/>
      <c r="K773" s="594"/>
      <c r="L773" s="594"/>
      <c r="M773" s="594"/>
      <c r="N773" s="594"/>
      <c r="O773" s="290"/>
    </row>
    <row r="774" spans="1:15" s="2" customFormat="1">
      <c r="A774" s="507"/>
      <c r="F774" s="508"/>
      <c r="G774" s="508"/>
      <c r="H774" s="508"/>
      <c r="I774" s="594"/>
      <c r="J774" s="594"/>
      <c r="K774" s="594"/>
      <c r="L774" s="594"/>
      <c r="M774" s="594"/>
      <c r="N774" s="594"/>
      <c r="O774" s="290"/>
    </row>
    <row r="775" spans="1:15" s="2" customFormat="1">
      <c r="A775" s="507"/>
      <c r="F775" s="508"/>
      <c r="G775" s="508"/>
      <c r="H775" s="508"/>
      <c r="I775" s="594"/>
      <c r="J775" s="594"/>
      <c r="K775" s="594"/>
      <c r="L775" s="594"/>
      <c r="M775" s="594"/>
      <c r="N775" s="594"/>
      <c r="O775" s="290"/>
    </row>
    <row r="776" spans="1:15" s="2" customFormat="1">
      <c r="A776" s="507"/>
      <c r="F776" s="508"/>
      <c r="G776" s="508"/>
      <c r="H776" s="508"/>
      <c r="I776" s="594"/>
      <c r="J776" s="594"/>
      <c r="K776" s="594"/>
      <c r="L776" s="594"/>
      <c r="M776" s="594"/>
      <c r="N776" s="594"/>
      <c r="O776" s="290"/>
    </row>
    <row r="777" spans="1:15" s="2" customFormat="1">
      <c r="A777" s="507"/>
      <c r="F777" s="508"/>
      <c r="G777" s="508"/>
      <c r="H777" s="508"/>
      <c r="I777" s="594"/>
      <c r="J777" s="594"/>
      <c r="K777" s="594"/>
      <c r="L777" s="594"/>
      <c r="M777" s="594"/>
      <c r="N777" s="594"/>
      <c r="O777" s="290"/>
    </row>
    <row r="778" spans="1:15" s="2" customFormat="1">
      <c r="A778" s="507"/>
      <c r="F778" s="508"/>
      <c r="G778" s="508"/>
      <c r="H778" s="508"/>
      <c r="I778" s="594"/>
      <c r="J778" s="594"/>
      <c r="K778" s="594"/>
      <c r="L778" s="594"/>
      <c r="M778" s="594"/>
      <c r="N778" s="594"/>
      <c r="O778" s="290"/>
    </row>
    <row r="779" spans="1:15" s="2" customFormat="1">
      <c r="A779" s="507"/>
      <c r="F779" s="508"/>
      <c r="G779" s="508"/>
      <c r="H779" s="508"/>
      <c r="I779" s="594"/>
      <c r="J779" s="594"/>
      <c r="K779" s="594"/>
      <c r="L779" s="594"/>
      <c r="M779" s="594"/>
      <c r="N779" s="594"/>
      <c r="O779" s="290"/>
    </row>
    <row r="780" spans="1:15" s="2" customFormat="1">
      <c r="A780" s="507"/>
      <c r="F780" s="508"/>
      <c r="G780" s="508"/>
      <c r="H780" s="508"/>
      <c r="I780" s="594"/>
      <c r="J780" s="594"/>
      <c r="K780" s="594"/>
      <c r="L780" s="594"/>
      <c r="M780" s="594"/>
      <c r="N780" s="594"/>
      <c r="O780" s="290"/>
    </row>
    <row r="781" spans="1:15" s="2" customFormat="1">
      <c r="A781" s="507"/>
      <c r="F781" s="508"/>
      <c r="G781" s="508"/>
      <c r="H781" s="508"/>
      <c r="I781" s="594"/>
      <c r="J781" s="594"/>
      <c r="K781" s="594"/>
      <c r="L781" s="594"/>
      <c r="M781" s="594"/>
      <c r="N781" s="594"/>
      <c r="O781" s="290"/>
    </row>
    <row r="782" spans="1:15" s="2" customFormat="1">
      <c r="A782" s="507"/>
      <c r="F782" s="508"/>
      <c r="G782" s="508"/>
      <c r="H782" s="508"/>
      <c r="I782" s="594"/>
      <c r="J782" s="594"/>
      <c r="K782" s="594"/>
      <c r="L782" s="594"/>
      <c r="M782" s="594"/>
      <c r="N782" s="594"/>
      <c r="O782" s="290"/>
    </row>
    <row r="783" spans="1:15" s="2" customFormat="1">
      <c r="A783" s="507"/>
      <c r="F783" s="508"/>
      <c r="G783" s="508"/>
      <c r="H783" s="508"/>
      <c r="I783" s="594"/>
      <c r="J783" s="594"/>
      <c r="K783" s="594"/>
      <c r="L783" s="594"/>
      <c r="M783" s="594"/>
      <c r="N783" s="594"/>
      <c r="O783" s="290"/>
    </row>
    <row r="784" spans="1:15" s="2" customFormat="1">
      <c r="A784" s="507"/>
      <c r="F784" s="508"/>
      <c r="G784" s="508"/>
      <c r="H784" s="508"/>
      <c r="I784" s="594"/>
      <c r="J784" s="594"/>
      <c r="K784" s="594"/>
      <c r="L784" s="594"/>
      <c r="M784" s="594"/>
      <c r="N784" s="594"/>
      <c r="O784" s="290"/>
    </row>
    <row r="785" spans="1:15" s="2" customFormat="1">
      <c r="A785" s="507"/>
      <c r="F785" s="508"/>
      <c r="G785" s="508"/>
      <c r="H785" s="508"/>
      <c r="I785" s="594"/>
      <c r="J785" s="594"/>
      <c r="K785" s="594"/>
      <c r="L785" s="594"/>
      <c r="M785" s="594"/>
      <c r="N785" s="594"/>
      <c r="O785" s="290"/>
    </row>
    <row r="786" spans="1:15" s="2" customFormat="1">
      <c r="A786" s="507"/>
      <c r="F786" s="508"/>
      <c r="G786" s="508"/>
      <c r="H786" s="508"/>
      <c r="I786" s="594"/>
      <c r="J786" s="594"/>
      <c r="K786" s="594"/>
      <c r="L786" s="594"/>
      <c r="M786" s="594"/>
      <c r="N786" s="594"/>
      <c r="O786" s="290"/>
    </row>
    <row r="787" spans="1:15" s="2" customFormat="1">
      <c r="A787" s="507"/>
      <c r="F787" s="508"/>
      <c r="G787" s="508"/>
      <c r="H787" s="508"/>
      <c r="I787" s="594"/>
      <c r="J787" s="594"/>
      <c r="K787" s="594"/>
      <c r="L787" s="594"/>
      <c r="M787" s="594"/>
      <c r="N787" s="594"/>
      <c r="O787" s="290"/>
    </row>
    <row r="788" spans="1:15" s="2" customFormat="1">
      <c r="A788" s="507"/>
      <c r="F788" s="508"/>
      <c r="G788" s="508"/>
      <c r="H788" s="508"/>
      <c r="I788" s="594"/>
      <c r="J788" s="594"/>
      <c r="K788" s="594"/>
      <c r="L788" s="594"/>
      <c r="M788" s="594"/>
      <c r="N788" s="594"/>
      <c r="O788" s="290"/>
    </row>
    <row r="789" spans="1:15" s="2" customFormat="1">
      <c r="A789" s="507"/>
      <c r="F789" s="508"/>
      <c r="G789" s="508"/>
      <c r="H789" s="508"/>
      <c r="I789" s="594"/>
      <c r="J789" s="594"/>
      <c r="K789" s="594"/>
      <c r="L789" s="594"/>
      <c r="M789" s="594"/>
      <c r="N789" s="594"/>
      <c r="O789" s="290"/>
    </row>
    <row r="790" spans="1:15" s="2" customFormat="1">
      <c r="A790" s="507"/>
      <c r="F790" s="508"/>
      <c r="G790" s="508"/>
      <c r="H790" s="508"/>
      <c r="I790" s="594"/>
      <c r="J790" s="594"/>
      <c r="K790" s="594"/>
      <c r="L790" s="594"/>
      <c r="M790" s="594"/>
      <c r="N790" s="594"/>
      <c r="O790" s="290"/>
    </row>
    <row r="791" spans="1:15" s="2" customFormat="1">
      <c r="A791" s="507"/>
      <c r="F791" s="508"/>
      <c r="G791" s="508"/>
      <c r="H791" s="508"/>
      <c r="I791" s="594"/>
      <c r="J791" s="594"/>
      <c r="K791" s="594"/>
      <c r="L791" s="594"/>
      <c r="M791" s="594"/>
      <c r="N791" s="594"/>
      <c r="O791" s="290"/>
    </row>
    <row r="792" spans="1:15" s="2" customFormat="1">
      <c r="A792" s="507"/>
      <c r="F792" s="508"/>
      <c r="G792" s="508"/>
      <c r="H792" s="508"/>
      <c r="I792" s="594"/>
      <c r="J792" s="594"/>
      <c r="K792" s="594"/>
      <c r="L792" s="594"/>
      <c r="M792" s="594"/>
      <c r="N792" s="594"/>
      <c r="O792" s="290"/>
    </row>
    <row r="793" spans="1:15" s="2" customFormat="1">
      <c r="A793" s="507"/>
      <c r="F793" s="508"/>
      <c r="G793" s="508"/>
      <c r="H793" s="508"/>
      <c r="I793" s="594"/>
      <c r="J793" s="594"/>
      <c r="K793" s="594"/>
      <c r="L793" s="594"/>
      <c r="M793" s="594"/>
      <c r="N793" s="594"/>
      <c r="O793" s="290"/>
    </row>
    <row r="794" spans="1:15" s="2" customFormat="1">
      <c r="A794" s="507"/>
      <c r="F794" s="508"/>
      <c r="G794" s="508"/>
      <c r="H794" s="508"/>
      <c r="I794" s="594"/>
      <c r="J794" s="594"/>
      <c r="K794" s="594"/>
      <c r="L794" s="594"/>
      <c r="M794" s="594"/>
      <c r="N794" s="594"/>
      <c r="O794" s="290"/>
    </row>
    <row r="795" spans="1:15" s="2" customFormat="1">
      <c r="A795" s="507"/>
      <c r="F795" s="508"/>
      <c r="G795" s="508"/>
      <c r="H795" s="508"/>
      <c r="I795" s="594"/>
      <c r="J795" s="594"/>
      <c r="K795" s="594"/>
      <c r="L795" s="594"/>
      <c r="M795" s="594"/>
      <c r="N795" s="594"/>
      <c r="O795" s="290"/>
    </row>
    <row r="796" spans="1:15" s="2" customFormat="1">
      <c r="A796" s="507"/>
      <c r="F796" s="508"/>
      <c r="G796" s="508"/>
      <c r="H796" s="508"/>
      <c r="I796" s="594"/>
      <c r="J796" s="594"/>
      <c r="K796" s="594"/>
      <c r="L796" s="594"/>
      <c r="M796" s="594"/>
      <c r="N796" s="594"/>
      <c r="O796" s="290"/>
    </row>
    <row r="797" spans="1:15" s="2" customFormat="1">
      <c r="A797" s="507"/>
      <c r="F797" s="508"/>
      <c r="G797" s="508"/>
      <c r="H797" s="508"/>
      <c r="I797" s="594"/>
      <c r="J797" s="594"/>
      <c r="K797" s="594"/>
      <c r="L797" s="594"/>
      <c r="M797" s="594"/>
      <c r="N797" s="594"/>
      <c r="O797" s="290"/>
    </row>
    <row r="798" spans="1:15" s="2" customFormat="1">
      <c r="A798" s="507"/>
      <c r="F798" s="508"/>
      <c r="G798" s="508"/>
      <c r="H798" s="508"/>
      <c r="I798" s="594"/>
      <c r="J798" s="594"/>
      <c r="K798" s="594"/>
      <c r="L798" s="594"/>
      <c r="M798" s="594"/>
      <c r="N798" s="594"/>
      <c r="O798" s="290"/>
    </row>
    <row r="799" spans="1:15" s="2" customFormat="1">
      <c r="A799" s="507"/>
      <c r="F799" s="508"/>
      <c r="G799" s="508"/>
      <c r="H799" s="508"/>
      <c r="I799" s="594"/>
      <c r="J799" s="594"/>
      <c r="K799" s="594"/>
      <c r="L799" s="594"/>
      <c r="M799" s="594"/>
      <c r="N799" s="594"/>
      <c r="O799" s="290"/>
    </row>
    <row r="800" spans="1:15" s="2" customFormat="1">
      <c r="A800" s="507"/>
      <c r="F800" s="508"/>
      <c r="G800" s="508"/>
      <c r="H800" s="508"/>
      <c r="I800" s="594"/>
      <c r="J800" s="594"/>
      <c r="K800" s="594"/>
      <c r="L800" s="594"/>
      <c r="M800" s="594"/>
      <c r="N800" s="594"/>
      <c r="O800" s="290"/>
    </row>
    <row r="801" spans="1:15" s="2" customFormat="1">
      <c r="A801" s="507"/>
      <c r="F801" s="508"/>
      <c r="G801" s="508"/>
      <c r="H801" s="508"/>
      <c r="I801" s="594"/>
      <c r="J801" s="594"/>
      <c r="K801" s="594"/>
      <c r="L801" s="594"/>
      <c r="M801" s="594"/>
      <c r="N801" s="594"/>
      <c r="O801" s="290"/>
    </row>
    <row r="802" spans="1:15" s="2" customFormat="1">
      <c r="A802" s="507"/>
      <c r="F802" s="508"/>
      <c r="G802" s="508"/>
      <c r="H802" s="508"/>
      <c r="I802" s="594"/>
      <c r="J802" s="594"/>
      <c r="K802" s="594"/>
      <c r="L802" s="594"/>
      <c r="M802" s="594"/>
      <c r="N802" s="594"/>
      <c r="O802" s="290"/>
    </row>
    <row r="803" spans="1:15" s="2" customFormat="1">
      <c r="A803" s="507"/>
      <c r="F803" s="508"/>
      <c r="G803" s="508"/>
      <c r="H803" s="508"/>
      <c r="I803" s="594"/>
      <c r="J803" s="594"/>
      <c r="K803" s="594"/>
      <c r="L803" s="594"/>
      <c r="M803" s="594"/>
      <c r="N803" s="594"/>
      <c r="O803" s="290"/>
    </row>
    <row r="804" spans="1:15" s="2" customFormat="1">
      <c r="A804" s="507"/>
      <c r="F804" s="508"/>
      <c r="G804" s="508"/>
      <c r="H804" s="508"/>
      <c r="I804" s="594"/>
      <c r="J804" s="594"/>
      <c r="K804" s="594"/>
      <c r="L804" s="594"/>
      <c r="M804" s="594"/>
      <c r="N804" s="594"/>
      <c r="O804" s="290"/>
    </row>
    <row r="805" spans="1:15" s="2" customFormat="1">
      <c r="A805" s="507"/>
      <c r="F805" s="508"/>
      <c r="G805" s="508"/>
      <c r="H805" s="508"/>
      <c r="I805" s="594"/>
      <c r="J805" s="594"/>
      <c r="K805" s="594"/>
      <c r="L805" s="594"/>
      <c r="M805" s="594"/>
      <c r="N805" s="594"/>
      <c r="O805" s="290"/>
    </row>
    <row r="806" spans="1:15" s="2" customFormat="1">
      <c r="A806" s="507"/>
      <c r="F806" s="508"/>
      <c r="G806" s="508"/>
      <c r="H806" s="508"/>
      <c r="I806" s="594"/>
      <c r="J806" s="594"/>
      <c r="K806" s="594"/>
      <c r="L806" s="594"/>
      <c r="M806" s="594"/>
      <c r="N806" s="594"/>
      <c r="O806" s="290"/>
    </row>
    <row r="807" spans="1:15" s="2" customFormat="1">
      <c r="A807" s="507"/>
      <c r="F807" s="508"/>
      <c r="G807" s="508"/>
      <c r="H807" s="508"/>
      <c r="I807" s="594"/>
      <c r="J807" s="594"/>
      <c r="K807" s="594"/>
      <c r="L807" s="594"/>
      <c r="M807" s="594"/>
      <c r="N807" s="594"/>
      <c r="O807" s="290"/>
    </row>
    <row r="808" spans="1:15" s="2" customFormat="1">
      <c r="A808" s="507"/>
      <c r="F808" s="508"/>
      <c r="G808" s="508"/>
      <c r="H808" s="508"/>
      <c r="I808" s="594"/>
      <c r="J808" s="594"/>
      <c r="K808" s="594"/>
      <c r="L808" s="594"/>
      <c r="M808" s="594"/>
      <c r="N808" s="594"/>
      <c r="O808" s="290"/>
    </row>
    <row r="809" spans="1:15" s="2" customFormat="1">
      <c r="A809" s="507"/>
      <c r="F809" s="508"/>
      <c r="G809" s="508"/>
      <c r="H809" s="508"/>
      <c r="I809" s="594"/>
      <c r="J809" s="594"/>
      <c r="K809" s="594"/>
      <c r="L809" s="594"/>
      <c r="M809" s="594"/>
      <c r="N809" s="594"/>
      <c r="O809" s="290"/>
    </row>
    <row r="810" spans="1:15" s="2" customFormat="1">
      <c r="A810" s="507"/>
      <c r="F810" s="508"/>
      <c r="G810" s="508"/>
      <c r="H810" s="508"/>
      <c r="I810" s="594"/>
      <c r="J810" s="594"/>
      <c r="K810" s="594"/>
      <c r="L810" s="594"/>
      <c r="M810" s="594"/>
      <c r="N810" s="594"/>
      <c r="O810" s="290"/>
    </row>
    <row r="811" spans="1:15" s="2" customFormat="1">
      <c r="A811" s="507"/>
      <c r="F811" s="508"/>
      <c r="G811" s="508"/>
      <c r="H811" s="508"/>
      <c r="I811" s="594"/>
      <c r="J811" s="594"/>
      <c r="K811" s="594"/>
      <c r="L811" s="594"/>
      <c r="M811" s="594"/>
      <c r="N811" s="594"/>
      <c r="O811" s="290"/>
    </row>
    <row r="812" spans="1:15" s="2" customFormat="1">
      <c r="A812" s="507"/>
      <c r="F812" s="508"/>
      <c r="G812" s="508"/>
      <c r="H812" s="508"/>
      <c r="I812" s="594"/>
      <c r="J812" s="594"/>
      <c r="K812" s="594"/>
      <c r="L812" s="594"/>
      <c r="M812" s="594"/>
      <c r="N812" s="594"/>
      <c r="O812" s="290"/>
    </row>
    <row r="813" spans="1:15" s="2" customFormat="1">
      <c r="A813" s="507"/>
      <c r="F813" s="508"/>
      <c r="G813" s="508"/>
      <c r="H813" s="508"/>
      <c r="I813" s="594"/>
      <c r="J813" s="594"/>
      <c r="K813" s="594"/>
      <c r="L813" s="594"/>
      <c r="M813" s="594"/>
      <c r="N813" s="594"/>
      <c r="O813" s="290"/>
    </row>
    <row r="814" spans="1:15" s="2" customFormat="1">
      <c r="A814" s="507"/>
      <c r="F814" s="508"/>
      <c r="G814" s="508"/>
      <c r="H814" s="508"/>
      <c r="I814" s="594"/>
      <c r="J814" s="594"/>
      <c r="K814" s="594"/>
      <c r="L814" s="594"/>
      <c r="M814" s="594"/>
      <c r="N814" s="594"/>
      <c r="O814" s="290"/>
    </row>
    <row r="815" spans="1:15" s="2" customFormat="1">
      <c r="A815" s="507"/>
      <c r="F815" s="508"/>
      <c r="G815" s="508"/>
      <c r="H815" s="508"/>
      <c r="I815" s="594"/>
      <c r="J815" s="594"/>
      <c r="K815" s="594"/>
      <c r="L815" s="594"/>
      <c r="M815" s="594"/>
      <c r="N815" s="594"/>
      <c r="O815" s="290"/>
    </row>
    <row r="816" spans="1:15" s="2" customFormat="1">
      <c r="A816" s="507"/>
      <c r="F816" s="508"/>
      <c r="G816" s="508"/>
      <c r="H816" s="508"/>
      <c r="I816" s="594"/>
      <c r="J816" s="594"/>
      <c r="K816" s="594"/>
      <c r="L816" s="594"/>
      <c r="M816" s="594"/>
      <c r="N816" s="594"/>
      <c r="O816" s="290"/>
    </row>
    <row r="817" spans="1:15" s="2" customFormat="1">
      <c r="A817" s="507"/>
      <c r="F817" s="508"/>
      <c r="G817" s="508"/>
      <c r="H817" s="508"/>
      <c r="I817" s="594"/>
      <c r="J817" s="594"/>
      <c r="K817" s="594"/>
      <c r="L817" s="594"/>
      <c r="M817" s="594"/>
      <c r="N817" s="594"/>
      <c r="O817" s="290"/>
    </row>
    <row r="818" spans="1:15" s="2" customFormat="1">
      <c r="A818" s="507"/>
      <c r="F818" s="508"/>
      <c r="G818" s="508"/>
      <c r="H818" s="508"/>
      <c r="I818" s="594"/>
      <c r="J818" s="594"/>
      <c r="K818" s="594"/>
      <c r="L818" s="594"/>
      <c r="M818" s="594"/>
      <c r="N818" s="594"/>
      <c r="O818" s="290"/>
    </row>
    <row r="819" spans="1:15" s="2" customFormat="1">
      <c r="A819" s="507"/>
      <c r="F819" s="508"/>
      <c r="G819" s="508"/>
      <c r="H819" s="508"/>
      <c r="I819" s="594"/>
      <c r="J819" s="594"/>
      <c r="K819" s="594"/>
      <c r="L819" s="594"/>
      <c r="M819" s="594"/>
      <c r="N819" s="594"/>
      <c r="O819" s="290"/>
    </row>
    <row r="820" spans="1:15" s="2" customFormat="1">
      <c r="A820" s="507"/>
      <c r="F820" s="508"/>
      <c r="G820" s="508"/>
      <c r="H820" s="508"/>
      <c r="I820" s="594"/>
      <c r="J820" s="594"/>
      <c r="K820" s="594"/>
      <c r="L820" s="594"/>
      <c r="M820" s="594"/>
      <c r="N820" s="594"/>
      <c r="O820" s="290"/>
    </row>
    <row r="821" spans="1:15" s="2" customFormat="1">
      <c r="A821" s="507"/>
      <c r="F821" s="508"/>
      <c r="G821" s="508"/>
      <c r="H821" s="508"/>
      <c r="I821" s="594"/>
      <c r="J821" s="594"/>
      <c r="K821" s="594"/>
      <c r="L821" s="594"/>
      <c r="M821" s="594"/>
      <c r="N821" s="594"/>
      <c r="O821" s="290"/>
    </row>
    <row r="822" spans="1:15" s="2" customFormat="1">
      <c r="A822" s="507"/>
      <c r="F822" s="508"/>
      <c r="G822" s="508"/>
      <c r="H822" s="508"/>
      <c r="I822" s="594"/>
      <c r="J822" s="594"/>
      <c r="K822" s="594"/>
      <c r="L822" s="594"/>
      <c r="M822" s="594"/>
      <c r="N822" s="594"/>
      <c r="O822" s="290"/>
    </row>
    <row r="823" spans="1:15" s="2" customFormat="1">
      <c r="A823" s="507"/>
      <c r="F823" s="508"/>
      <c r="G823" s="508"/>
      <c r="H823" s="508"/>
      <c r="I823" s="594"/>
      <c r="J823" s="594"/>
      <c r="K823" s="594"/>
      <c r="L823" s="594"/>
      <c r="M823" s="594"/>
      <c r="N823" s="594"/>
      <c r="O823" s="290"/>
    </row>
    <row r="824" spans="1:15" s="2" customFormat="1">
      <c r="A824" s="507"/>
      <c r="F824" s="508"/>
      <c r="G824" s="508"/>
      <c r="H824" s="508"/>
      <c r="I824" s="594"/>
      <c r="J824" s="594"/>
      <c r="K824" s="594"/>
      <c r="L824" s="594"/>
      <c r="M824" s="594"/>
      <c r="N824" s="594"/>
      <c r="O824" s="290"/>
    </row>
    <row r="825" spans="1:15" s="2" customFormat="1">
      <c r="A825" s="507"/>
      <c r="F825" s="508"/>
      <c r="G825" s="508"/>
      <c r="H825" s="508"/>
      <c r="I825" s="594"/>
      <c r="J825" s="594"/>
      <c r="K825" s="594"/>
      <c r="L825" s="594"/>
      <c r="M825" s="594"/>
      <c r="N825" s="594"/>
      <c r="O825" s="290"/>
    </row>
    <row r="826" spans="1:15" s="2" customFormat="1">
      <c r="A826" s="507"/>
      <c r="F826" s="508"/>
      <c r="G826" s="508"/>
      <c r="H826" s="508"/>
      <c r="I826" s="594"/>
      <c r="J826" s="594"/>
      <c r="K826" s="594"/>
      <c r="L826" s="594"/>
      <c r="M826" s="594"/>
      <c r="N826" s="594"/>
      <c r="O826" s="290"/>
    </row>
    <row r="827" spans="1:15" s="2" customFormat="1">
      <c r="A827" s="507"/>
      <c r="F827" s="508"/>
      <c r="G827" s="508"/>
      <c r="H827" s="508"/>
      <c r="I827" s="594"/>
      <c r="J827" s="594"/>
      <c r="K827" s="594"/>
      <c r="L827" s="594"/>
      <c r="M827" s="594"/>
      <c r="N827" s="594"/>
      <c r="O827" s="290"/>
    </row>
    <row r="828" spans="1:15" s="2" customFormat="1">
      <c r="A828" s="507"/>
      <c r="F828" s="508"/>
      <c r="G828" s="508"/>
      <c r="H828" s="508"/>
      <c r="I828" s="594"/>
      <c r="J828" s="594"/>
      <c r="K828" s="594"/>
      <c r="L828" s="594"/>
      <c r="M828" s="594"/>
      <c r="N828" s="594"/>
      <c r="O828" s="290"/>
    </row>
    <row r="829" spans="1:15" s="2" customFormat="1">
      <c r="A829" s="507"/>
      <c r="F829" s="508"/>
      <c r="G829" s="508"/>
      <c r="H829" s="508"/>
      <c r="I829" s="594"/>
      <c r="J829" s="594"/>
      <c r="K829" s="594"/>
      <c r="L829" s="594"/>
      <c r="M829" s="594"/>
      <c r="N829" s="594"/>
      <c r="O829" s="290"/>
    </row>
    <row r="830" spans="1:15" s="2" customFormat="1">
      <c r="A830" s="507"/>
      <c r="F830" s="508"/>
      <c r="G830" s="508"/>
      <c r="H830" s="508"/>
      <c r="I830" s="594"/>
      <c r="J830" s="594"/>
      <c r="K830" s="594"/>
      <c r="L830" s="594"/>
      <c r="M830" s="594"/>
      <c r="N830" s="594"/>
      <c r="O830" s="290"/>
    </row>
    <row r="831" spans="1:15" s="2" customFormat="1">
      <c r="A831" s="507"/>
      <c r="F831" s="508"/>
      <c r="G831" s="508"/>
      <c r="H831" s="508"/>
      <c r="I831" s="594"/>
      <c r="J831" s="594"/>
      <c r="K831" s="594"/>
      <c r="L831" s="594"/>
      <c r="M831" s="594"/>
      <c r="N831" s="594"/>
      <c r="O831" s="290"/>
    </row>
    <row r="832" spans="1:15" s="2" customFormat="1">
      <c r="A832" s="507"/>
      <c r="F832" s="508"/>
      <c r="G832" s="508"/>
      <c r="H832" s="508"/>
      <c r="I832" s="594"/>
      <c r="J832" s="594"/>
      <c r="K832" s="594"/>
      <c r="L832" s="594"/>
      <c r="M832" s="594"/>
      <c r="N832" s="594"/>
      <c r="O832" s="290"/>
    </row>
    <row r="833" spans="1:15" s="2" customFormat="1">
      <c r="A833" s="507"/>
      <c r="F833" s="508"/>
      <c r="G833" s="508"/>
      <c r="H833" s="508"/>
      <c r="I833" s="594"/>
      <c r="J833" s="594"/>
      <c r="K833" s="594"/>
      <c r="L833" s="594"/>
      <c r="M833" s="594"/>
      <c r="N833" s="594"/>
      <c r="O833" s="290"/>
    </row>
    <row r="834" spans="1:15" s="2" customFormat="1">
      <c r="A834" s="507"/>
      <c r="F834" s="508"/>
      <c r="G834" s="508"/>
      <c r="H834" s="508"/>
      <c r="I834" s="594"/>
      <c r="J834" s="594"/>
      <c r="K834" s="594"/>
      <c r="L834" s="594"/>
      <c r="M834" s="594"/>
      <c r="N834" s="594"/>
      <c r="O834" s="290"/>
    </row>
  </sheetData>
  <mergeCells count="8">
    <mergeCell ref="L2:O2"/>
    <mergeCell ref="A1:O1"/>
    <mergeCell ref="I2:K2"/>
    <mergeCell ref="D2:D3"/>
    <mergeCell ref="E2:E3"/>
    <mergeCell ref="F2:H2"/>
    <mergeCell ref="A2:B3"/>
    <mergeCell ref="C2:C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07"/>
  <sheetViews>
    <sheetView showGridLines="0" topLeftCell="C153" zoomScale="90" zoomScaleNormal="90" workbookViewId="0">
      <selection activeCell="F160" sqref="F160"/>
    </sheetView>
  </sheetViews>
  <sheetFormatPr defaultColWidth="9.140625" defaultRowHeight="12.75"/>
  <cols>
    <col min="1" max="1" width="9.140625" style="434"/>
    <col min="2" max="2" width="11.5703125" style="250" customWidth="1"/>
    <col min="3" max="3" width="11.5703125" style="103" customWidth="1"/>
    <col min="4" max="4" width="12.5703125" style="246" customWidth="1"/>
    <col min="5" max="5" width="50.7109375" style="128" customWidth="1"/>
    <col min="6" max="6" width="28.85546875" style="72" customWidth="1"/>
    <col min="7" max="7" width="20.7109375" style="240" customWidth="1"/>
    <col min="8" max="8" width="10.42578125" style="78" customWidth="1"/>
    <col min="9" max="9" width="11.42578125" style="78" customWidth="1"/>
    <col min="10" max="10" width="16.85546875" style="144" customWidth="1"/>
    <col min="11" max="11" width="13" style="236" customWidth="1"/>
    <col min="12" max="13" width="16.42578125" style="236" customWidth="1"/>
    <col min="14" max="14" width="17.85546875" style="79" customWidth="1"/>
    <col min="16" max="16" width="7.7109375" style="71" customWidth="1"/>
    <col min="17" max="17" width="6" style="71" customWidth="1"/>
    <col min="18" max="18" width="3.28515625" style="71" customWidth="1"/>
    <col min="19" max="27" width="9.140625" style="71"/>
    <col min="28" max="258" width="9.140625" style="72"/>
    <col min="259" max="259" width="5.7109375" style="72" customWidth="1"/>
    <col min="260" max="260" width="50.7109375" style="72" customWidth="1"/>
    <col min="261" max="261" width="10.7109375" style="72" customWidth="1"/>
    <col min="262" max="264" width="20.7109375" style="72" customWidth="1"/>
    <col min="265" max="265" width="8" style="72" customWidth="1"/>
    <col min="266" max="266" width="6" style="72" customWidth="1"/>
    <col min="267" max="267" width="16.85546875" style="72" customWidth="1"/>
    <col min="268" max="272" width="7.7109375" style="72" customWidth="1"/>
    <col min="273" max="273" width="6" style="72" customWidth="1"/>
    <col min="274" max="274" width="3.28515625" style="72" customWidth="1"/>
    <col min="275" max="514" width="9.140625" style="72"/>
    <col min="515" max="515" width="5.7109375" style="72" customWidth="1"/>
    <col min="516" max="516" width="50.7109375" style="72" customWidth="1"/>
    <col min="517" max="517" width="10.7109375" style="72" customWidth="1"/>
    <col min="518" max="520" width="20.7109375" style="72" customWidth="1"/>
    <col min="521" max="521" width="8" style="72" customWidth="1"/>
    <col min="522" max="522" width="6" style="72" customWidth="1"/>
    <col min="523" max="523" width="16.85546875" style="72" customWidth="1"/>
    <col min="524" max="528" width="7.7109375" style="72" customWidth="1"/>
    <col min="529" max="529" width="6" style="72" customWidth="1"/>
    <col min="530" max="530" width="3.28515625" style="72" customWidth="1"/>
    <col min="531" max="770" width="9.140625" style="72"/>
    <col min="771" max="771" width="5.7109375" style="72" customWidth="1"/>
    <col min="772" max="772" width="50.7109375" style="72" customWidth="1"/>
    <col min="773" max="773" width="10.7109375" style="72" customWidth="1"/>
    <col min="774" max="776" width="20.7109375" style="72" customWidth="1"/>
    <col min="777" max="777" width="8" style="72" customWidth="1"/>
    <col min="778" max="778" width="6" style="72" customWidth="1"/>
    <col min="779" max="779" width="16.85546875" style="72" customWidth="1"/>
    <col min="780" max="784" width="7.7109375" style="72" customWidth="1"/>
    <col min="785" max="785" width="6" style="72" customWidth="1"/>
    <col min="786" max="786" width="3.28515625" style="72" customWidth="1"/>
    <col min="787" max="1026" width="9.140625" style="72"/>
    <col min="1027" max="1027" width="5.7109375" style="72" customWidth="1"/>
    <col min="1028" max="1028" width="50.7109375" style="72" customWidth="1"/>
    <col min="1029" max="1029" width="10.7109375" style="72" customWidth="1"/>
    <col min="1030" max="1032" width="20.7109375" style="72" customWidth="1"/>
    <col min="1033" max="1033" width="8" style="72" customWidth="1"/>
    <col min="1034" max="1034" width="6" style="72" customWidth="1"/>
    <col min="1035" max="1035" width="16.85546875" style="72" customWidth="1"/>
    <col min="1036" max="1040" width="7.7109375" style="72" customWidth="1"/>
    <col min="1041" max="1041" width="6" style="72" customWidth="1"/>
    <col min="1042" max="1042" width="3.28515625" style="72" customWidth="1"/>
    <col min="1043" max="1282" width="9.140625" style="72"/>
    <col min="1283" max="1283" width="5.7109375" style="72" customWidth="1"/>
    <col min="1284" max="1284" width="50.7109375" style="72" customWidth="1"/>
    <col min="1285" max="1285" width="10.7109375" style="72" customWidth="1"/>
    <col min="1286" max="1288" width="20.7109375" style="72" customWidth="1"/>
    <col min="1289" max="1289" width="8" style="72" customWidth="1"/>
    <col min="1290" max="1290" width="6" style="72" customWidth="1"/>
    <col min="1291" max="1291" width="16.85546875" style="72" customWidth="1"/>
    <col min="1292" max="1296" width="7.7109375" style="72" customWidth="1"/>
    <col min="1297" max="1297" width="6" style="72" customWidth="1"/>
    <col min="1298" max="1298" width="3.28515625" style="72" customWidth="1"/>
    <col min="1299" max="1538" width="9.140625" style="72"/>
    <col min="1539" max="1539" width="5.7109375" style="72" customWidth="1"/>
    <col min="1540" max="1540" width="50.7109375" style="72" customWidth="1"/>
    <col min="1541" max="1541" width="10.7109375" style="72" customWidth="1"/>
    <col min="1542" max="1544" width="20.7109375" style="72" customWidth="1"/>
    <col min="1545" max="1545" width="8" style="72" customWidth="1"/>
    <col min="1546" max="1546" width="6" style="72" customWidth="1"/>
    <col min="1547" max="1547" width="16.85546875" style="72" customWidth="1"/>
    <col min="1548" max="1552" width="7.7109375" style="72" customWidth="1"/>
    <col min="1553" max="1553" width="6" style="72" customWidth="1"/>
    <col min="1554" max="1554" width="3.28515625" style="72" customWidth="1"/>
    <col min="1555" max="1794" width="9.140625" style="72"/>
    <col min="1795" max="1795" width="5.7109375" style="72" customWidth="1"/>
    <col min="1796" max="1796" width="50.7109375" style="72" customWidth="1"/>
    <col min="1797" max="1797" width="10.7109375" style="72" customWidth="1"/>
    <col min="1798" max="1800" width="20.7109375" style="72" customWidth="1"/>
    <col min="1801" max="1801" width="8" style="72" customWidth="1"/>
    <col min="1802" max="1802" width="6" style="72" customWidth="1"/>
    <col min="1803" max="1803" width="16.85546875" style="72" customWidth="1"/>
    <col min="1804" max="1808" width="7.7109375" style="72" customWidth="1"/>
    <col min="1809" max="1809" width="6" style="72" customWidth="1"/>
    <col min="1810" max="1810" width="3.28515625" style="72" customWidth="1"/>
    <col min="1811" max="2050" width="9.140625" style="72"/>
    <col min="2051" max="2051" width="5.7109375" style="72" customWidth="1"/>
    <col min="2052" max="2052" width="50.7109375" style="72" customWidth="1"/>
    <col min="2053" max="2053" width="10.7109375" style="72" customWidth="1"/>
    <col min="2054" max="2056" width="20.7109375" style="72" customWidth="1"/>
    <col min="2057" max="2057" width="8" style="72" customWidth="1"/>
    <col min="2058" max="2058" width="6" style="72" customWidth="1"/>
    <col min="2059" max="2059" width="16.85546875" style="72" customWidth="1"/>
    <col min="2060" max="2064" width="7.7109375" style="72" customWidth="1"/>
    <col min="2065" max="2065" width="6" style="72" customWidth="1"/>
    <col min="2066" max="2066" width="3.28515625" style="72" customWidth="1"/>
    <col min="2067" max="2306" width="9.140625" style="72"/>
    <col min="2307" max="2307" width="5.7109375" style="72" customWidth="1"/>
    <col min="2308" max="2308" width="50.7109375" style="72" customWidth="1"/>
    <col min="2309" max="2309" width="10.7109375" style="72" customWidth="1"/>
    <col min="2310" max="2312" width="20.7109375" style="72" customWidth="1"/>
    <col min="2313" max="2313" width="8" style="72" customWidth="1"/>
    <col min="2314" max="2314" width="6" style="72" customWidth="1"/>
    <col min="2315" max="2315" width="16.85546875" style="72" customWidth="1"/>
    <col min="2316" max="2320" width="7.7109375" style="72" customWidth="1"/>
    <col min="2321" max="2321" width="6" style="72" customWidth="1"/>
    <col min="2322" max="2322" width="3.28515625" style="72" customWidth="1"/>
    <col min="2323" max="2562" width="9.140625" style="72"/>
    <col min="2563" max="2563" width="5.7109375" style="72" customWidth="1"/>
    <col min="2564" max="2564" width="50.7109375" style="72" customWidth="1"/>
    <col min="2565" max="2565" width="10.7109375" style="72" customWidth="1"/>
    <col min="2566" max="2568" width="20.7109375" style="72" customWidth="1"/>
    <col min="2569" max="2569" width="8" style="72" customWidth="1"/>
    <col min="2570" max="2570" width="6" style="72" customWidth="1"/>
    <col min="2571" max="2571" width="16.85546875" style="72" customWidth="1"/>
    <col min="2572" max="2576" width="7.7109375" style="72" customWidth="1"/>
    <col min="2577" max="2577" width="6" style="72" customWidth="1"/>
    <col min="2578" max="2578" width="3.28515625" style="72" customWidth="1"/>
    <col min="2579" max="2818" width="9.140625" style="72"/>
    <col min="2819" max="2819" width="5.7109375" style="72" customWidth="1"/>
    <col min="2820" max="2820" width="50.7109375" style="72" customWidth="1"/>
    <col min="2821" max="2821" width="10.7109375" style="72" customWidth="1"/>
    <col min="2822" max="2824" width="20.7109375" style="72" customWidth="1"/>
    <col min="2825" max="2825" width="8" style="72" customWidth="1"/>
    <col min="2826" max="2826" width="6" style="72" customWidth="1"/>
    <col min="2827" max="2827" width="16.85546875" style="72" customWidth="1"/>
    <col min="2828" max="2832" width="7.7109375" style="72" customWidth="1"/>
    <col min="2833" max="2833" width="6" style="72" customWidth="1"/>
    <col min="2834" max="2834" width="3.28515625" style="72" customWidth="1"/>
    <col min="2835" max="3074" width="9.140625" style="72"/>
    <col min="3075" max="3075" width="5.7109375" style="72" customWidth="1"/>
    <col min="3076" max="3076" width="50.7109375" style="72" customWidth="1"/>
    <col min="3077" max="3077" width="10.7109375" style="72" customWidth="1"/>
    <col min="3078" max="3080" width="20.7109375" style="72" customWidth="1"/>
    <col min="3081" max="3081" width="8" style="72" customWidth="1"/>
    <col min="3082" max="3082" width="6" style="72" customWidth="1"/>
    <col min="3083" max="3083" width="16.85546875" style="72" customWidth="1"/>
    <col min="3084" max="3088" width="7.7109375" style="72" customWidth="1"/>
    <col min="3089" max="3089" width="6" style="72" customWidth="1"/>
    <col min="3090" max="3090" width="3.28515625" style="72" customWidth="1"/>
    <col min="3091" max="3330" width="9.140625" style="72"/>
    <col min="3331" max="3331" width="5.7109375" style="72" customWidth="1"/>
    <col min="3332" max="3332" width="50.7109375" style="72" customWidth="1"/>
    <col min="3333" max="3333" width="10.7109375" style="72" customWidth="1"/>
    <col min="3334" max="3336" width="20.7109375" style="72" customWidth="1"/>
    <col min="3337" max="3337" width="8" style="72" customWidth="1"/>
    <col min="3338" max="3338" width="6" style="72" customWidth="1"/>
    <col min="3339" max="3339" width="16.85546875" style="72" customWidth="1"/>
    <col min="3340" max="3344" width="7.7109375" style="72" customWidth="1"/>
    <col min="3345" max="3345" width="6" style="72" customWidth="1"/>
    <col min="3346" max="3346" width="3.28515625" style="72" customWidth="1"/>
    <col min="3347" max="3586" width="9.140625" style="72"/>
    <col min="3587" max="3587" width="5.7109375" style="72" customWidth="1"/>
    <col min="3588" max="3588" width="50.7109375" style="72" customWidth="1"/>
    <col min="3589" max="3589" width="10.7109375" style="72" customWidth="1"/>
    <col min="3590" max="3592" width="20.7109375" style="72" customWidth="1"/>
    <col min="3593" max="3593" width="8" style="72" customWidth="1"/>
    <col min="3594" max="3594" width="6" style="72" customWidth="1"/>
    <col min="3595" max="3595" width="16.85546875" style="72" customWidth="1"/>
    <col min="3596" max="3600" width="7.7109375" style="72" customWidth="1"/>
    <col min="3601" max="3601" width="6" style="72" customWidth="1"/>
    <col min="3602" max="3602" width="3.28515625" style="72" customWidth="1"/>
    <col min="3603" max="3842" width="9.140625" style="72"/>
    <col min="3843" max="3843" width="5.7109375" style="72" customWidth="1"/>
    <col min="3844" max="3844" width="50.7109375" style="72" customWidth="1"/>
    <col min="3845" max="3845" width="10.7109375" style="72" customWidth="1"/>
    <col min="3846" max="3848" width="20.7109375" style="72" customWidth="1"/>
    <col min="3849" max="3849" width="8" style="72" customWidth="1"/>
    <col min="3850" max="3850" width="6" style="72" customWidth="1"/>
    <col min="3851" max="3851" width="16.85546875" style="72" customWidth="1"/>
    <col min="3852" max="3856" width="7.7109375" style="72" customWidth="1"/>
    <col min="3857" max="3857" width="6" style="72" customWidth="1"/>
    <col min="3858" max="3858" width="3.28515625" style="72" customWidth="1"/>
    <col min="3859" max="4098" width="9.140625" style="72"/>
    <col min="4099" max="4099" width="5.7109375" style="72" customWidth="1"/>
    <col min="4100" max="4100" width="50.7109375" style="72" customWidth="1"/>
    <col min="4101" max="4101" width="10.7109375" style="72" customWidth="1"/>
    <col min="4102" max="4104" width="20.7109375" style="72" customWidth="1"/>
    <col min="4105" max="4105" width="8" style="72" customWidth="1"/>
    <col min="4106" max="4106" width="6" style="72" customWidth="1"/>
    <col min="4107" max="4107" width="16.85546875" style="72" customWidth="1"/>
    <col min="4108" max="4112" width="7.7109375" style="72" customWidth="1"/>
    <col min="4113" max="4113" width="6" style="72" customWidth="1"/>
    <col min="4114" max="4114" width="3.28515625" style="72" customWidth="1"/>
    <col min="4115" max="4354" width="9.140625" style="72"/>
    <col min="4355" max="4355" width="5.7109375" style="72" customWidth="1"/>
    <col min="4356" max="4356" width="50.7109375" style="72" customWidth="1"/>
    <col min="4357" max="4357" width="10.7109375" style="72" customWidth="1"/>
    <col min="4358" max="4360" width="20.7109375" style="72" customWidth="1"/>
    <col min="4361" max="4361" width="8" style="72" customWidth="1"/>
    <col min="4362" max="4362" width="6" style="72" customWidth="1"/>
    <col min="4363" max="4363" width="16.85546875" style="72" customWidth="1"/>
    <col min="4364" max="4368" width="7.7109375" style="72" customWidth="1"/>
    <col min="4369" max="4369" width="6" style="72" customWidth="1"/>
    <col min="4370" max="4370" width="3.28515625" style="72" customWidth="1"/>
    <col min="4371" max="4610" width="9.140625" style="72"/>
    <col min="4611" max="4611" width="5.7109375" style="72" customWidth="1"/>
    <col min="4612" max="4612" width="50.7109375" style="72" customWidth="1"/>
    <col min="4613" max="4613" width="10.7109375" style="72" customWidth="1"/>
    <col min="4614" max="4616" width="20.7109375" style="72" customWidth="1"/>
    <col min="4617" max="4617" width="8" style="72" customWidth="1"/>
    <col min="4618" max="4618" width="6" style="72" customWidth="1"/>
    <col min="4619" max="4619" width="16.85546875" style="72" customWidth="1"/>
    <col min="4620" max="4624" width="7.7109375" style="72" customWidth="1"/>
    <col min="4625" max="4625" width="6" style="72" customWidth="1"/>
    <col min="4626" max="4626" width="3.28515625" style="72" customWidth="1"/>
    <col min="4627" max="4866" width="9.140625" style="72"/>
    <col min="4867" max="4867" width="5.7109375" style="72" customWidth="1"/>
    <col min="4868" max="4868" width="50.7109375" style="72" customWidth="1"/>
    <col min="4869" max="4869" width="10.7109375" style="72" customWidth="1"/>
    <col min="4870" max="4872" width="20.7109375" style="72" customWidth="1"/>
    <col min="4873" max="4873" width="8" style="72" customWidth="1"/>
    <col min="4874" max="4874" width="6" style="72" customWidth="1"/>
    <col min="4875" max="4875" width="16.85546875" style="72" customWidth="1"/>
    <col min="4876" max="4880" width="7.7109375" style="72" customWidth="1"/>
    <col min="4881" max="4881" width="6" style="72" customWidth="1"/>
    <col min="4882" max="4882" width="3.28515625" style="72" customWidth="1"/>
    <col min="4883" max="5122" width="9.140625" style="72"/>
    <col min="5123" max="5123" width="5.7109375" style="72" customWidth="1"/>
    <col min="5124" max="5124" width="50.7109375" style="72" customWidth="1"/>
    <col min="5125" max="5125" width="10.7109375" style="72" customWidth="1"/>
    <col min="5126" max="5128" width="20.7109375" style="72" customWidth="1"/>
    <col min="5129" max="5129" width="8" style="72" customWidth="1"/>
    <col min="5130" max="5130" width="6" style="72" customWidth="1"/>
    <col min="5131" max="5131" width="16.85546875" style="72" customWidth="1"/>
    <col min="5132" max="5136" width="7.7109375" style="72" customWidth="1"/>
    <col min="5137" max="5137" width="6" style="72" customWidth="1"/>
    <col min="5138" max="5138" width="3.28515625" style="72" customWidth="1"/>
    <col min="5139" max="5378" width="9.140625" style="72"/>
    <col min="5379" max="5379" width="5.7109375" style="72" customWidth="1"/>
    <col min="5380" max="5380" width="50.7109375" style="72" customWidth="1"/>
    <col min="5381" max="5381" width="10.7109375" style="72" customWidth="1"/>
    <col min="5382" max="5384" width="20.7109375" style="72" customWidth="1"/>
    <col min="5385" max="5385" width="8" style="72" customWidth="1"/>
    <col min="5386" max="5386" width="6" style="72" customWidth="1"/>
    <col min="5387" max="5387" width="16.85546875" style="72" customWidth="1"/>
    <col min="5388" max="5392" width="7.7109375" style="72" customWidth="1"/>
    <col min="5393" max="5393" width="6" style="72" customWidth="1"/>
    <col min="5394" max="5394" width="3.28515625" style="72" customWidth="1"/>
    <col min="5395" max="5634" width="9.140625" style="72"/>
    <col min="5635" max="5635" width="5.7109375" style="72" customWidth="1"/>
    <col min="5636" max="5636" width="50.7109375" style="72" customWidth="1"/>
    <col min="5637" max="5637" width="10.7109375" style="72" customWidth="1"/>
    <col min="5638" max="5640" width="20.7109375" style="72" customWidth="1"/>
    <col min="5641" max="5641" width="8" style="72" customWidth="1"/>
    <col min="5642" max="5642" width="6" style="72" customWidth="1"/>
    <col min="5643" max="5643" width="16.85546875" style="72" customWidth="1"/>
    <col min="5644" max="5648" width="7.7109375" style="72" customWidth="1"/>
    <col min="5649" max="5649" width="6" style="72" customWidth="1"/>
    <col min="5650" max="5650" width="3.28515625" style="72" customWidth="1"/>
    <col min="5651" max="5890" width="9.140625" style="72"/>
    <col min="5891" max="5891" width="5.7109375" style="72" customWidth="1"/>
    <col min="5892" max="5892" width="50.7109375" style="72" customWidth="1"/>
    <col min="5893" max="5893" width="10.7109375" style="72" customWidth="1"/>
    <col min="5894" max="5896" width="20.7109375" style="72" customWidth="1"/>
    <col min="5897" max="5897" width="8" style="72" customWidth="1"/>
    <col min="5898" max="5898" width="6" style="72" customWidth="1"/>
    <col min="5899" max="5899" width="16.85546875" style="72" customWidth="1"/>
    <col min="5900" max="5904" width="7.7109375" style="72" customWidth="1"/>
    <col min="5905" max="5905" width="6" style="72" customWidth="1"/>
    <col min="5906" max="5906" width="3.28515625" style="72" customWidth="1"/>
    <col min="5907" max="6146" width="9.140625" style="72"/>
    <col min="6147" max="6147" width="5.7109375" style="72" customWidth="1"/>
    <col min="6148" max="6148" width="50.7109375" style="72" customWidth="1"/>
    <col min="6149" max="6149" width="10.7109375" style="72" customWidth="1"/>
    <col min="6150" max="6152" width="20.7109375" style="72" customWidth="1"/>
    <col min="6153" max="6153" width="8" style="72" customWidth="1"/>
    <col min="6154" max="6154" width="6" style="72" customWidth="1"/>
    <col min="6155" max="6155" width="16.85546875" style="72" customWidth="1"/>
    <col min="6156" max="6160" width="7.7109375" style="72" customWidth="1"/>
    <col min="6161" max="6161" width="6" style="72" customWidth="1"/>
    <col min="6162" max="6162" width="3.28515625" style="72" customWidth="1"/>
    <col min="6163" max="6402" width="9.140625" style="72"/>
    <col min="6403" max="6403" width="5.7109375" style="72" customWidth="1"/>
    <col min="6404" max="6404" width="50.7109375" style="72" customWidth="1"/>
    <col min="6405" max="6405" width="10.7109375" style="72" customWidth="1"/>
    <col min="6406" max="6408" width="20.7109375" style="72" customWidth="1"/>
    <col min="6409" max="6409" width="8" style="72" customWidth="1"/>
    <col min="6410" max="6410" width="6" style="72" customWidth="1"/>
    <col min="6411" max="6411" width="16.85546875" style="72" customWidth="1"/>
    <col min="6412" max="6416" width="7.7109375" style="72" customWidth="1"/>
    <col min="6417" max="6417" width="6" style="72" customWidth="1"/>
    <col min="6418" max="6418" width="3.28515625" style="72" customWidth="1"/>
    <col min="6419" max="6658" width="9.140625" style="72"/>
    <col min="6659" max="6659" width="5.7109375" style="72" customWidth="1"/>
    <col min="6660" max="6660" width="50.7109375" style="72" customWidth="1"/>
    <col min="6661" max="6661" width="10.7109375" style="72" customWidth="1"/>
    <col min="6662" max="6664" width="20.7109375" style="72" customWidth="1"/>
    <col min="6665" max="6665" width="8" style="72" customWidth="1"/>
    <col min="6666" max="6666" width="6" style="72" customWidth="1"/>
    <col min="6667" max="6667" width="16.85546875" style="72" customWidth="1"/>
    <col min="6668" max="6672" width="7.7109375" style="72" customWidth="1"/>
    <col min="6673" max="6673" width="6" style="72" customWidth="1"/>
    <col min="6674" max="6674" width="3.28515625" style="72" customWidth="1"/>
    <col min="6675" max="6914" width="9.140625" style="72"/>
    <col min="6915" max="6915" width="5.7109375" style="72" customWidth="1"/>
    <col min="6916" max="6916" width="50.7109375" style="72" customWidth="1"/>
    <col min="6917" max="6917" width="10.7109375" style="72" customWidth="1"/>
    <col min="6918" max="6920" width="20.7109375" style="72" customWidth="1"/>
    <col min="6921" max="6921" width="8" style="72" customWidth="1"/>
    <col min="6922" max="6922" width="6" style="72" customWidth="1"/>
    <col min="6923" max="6923" width="16.85546875" style="72" customWidth="1"/>
    <col min="6924" max="6928" width="7.7109375" style="72" customWidth="1"/>
    <col min="6929" max="6929" width="6" style="72" customWidth="1"/>
    <col min="6930" max="6930" width="3.28515625" style="72" customWidth="1"/>
    <col min="6931" max="7170" width="9.140625" style="72"/>
    <col min="7171" max="7171" width="5.7109375" style="72" customWidth="1"/>
    <col min="7172" max="7172" width="50.7109375" style="72" customWidth="1"/>
    <col min="7173" max="7173" width="10.7109375" style="72" customWidth="1"/>
    <col min="7174" max="7176" width="20.7109375" style="72" customWidth="1"/>
    <col min="7177" max="7177" width="8" style="72" customWidth="1"/>
    <col min="7178" max="7178" width="6" style="72" customWidth="1"/>
    <col min="7179" max="7179" width="16.85546875" style="72" customWidth="1"/>
    <col min="7180" max="7184" width="7.7109375" style="72" customWidth="1"/>
    <col min="7185" max="7185" width="6" style="72" customWidth="1"/>
    <col min="7186" max="7186" width="3.28515625" style="72" customWidth="1"/>
    <col min="7187" max="7426" width="9.140625" style="72"/>
    <col min="7427" max="7427" width="5.7109375" style="72" customWidth="1"/>
    <col min="7428" max="7428" width="50.7109375" style="72" customWidth="1"/>
    <col min="7429" max="7429" width="10.7109375" style="72" customWidth="1"/>
    <col min="7430" max="7432" width="20.7109375" style="72" customWidth="1"/>
    <col min="7433" max="7433" width="8" style="72" customWidth="1"/>
    <col min="7434" max="7434" width="6" style="72" customWidth="1"/>
    <col min="7435" max="7435" width="16.85546875" style="72" customWidth="1"/>
    <col min="7436" max="7440" width="7.7109375" style="72" customWidth="1"/>
    <col min="7441" max="7441" width="6" style="72" customWidth="1"/>
    <col min="7442" max="7442" width="3.28515625" style="72" customWidth="1"/>
    <col min="7443" max="7682" width="9.140625" style="72"/>
    <col min="7683" max="7683" width="5.7109375" style="72" customWidth="1"/>
    <col min="7684" max="7684" width="50.7109375" style="72" customWidth="1"/>
    <col min="7685" max="7685" width="10.7109375" style="72" customWidth="1"/>
    <col min="7686" max="7688" width="20.7109375" style="72" customWidth="1"/>
    <col min="7689" max="7689" width="8" style="72" customWidth="1"/>
    <col min="7690" max="7690" width="6" style="72" customWidth="1"/>
    <col min="7691" max="7691" width="16.85546875" style="72" customWidth="1"/>
    <col min="7692" max="7696" width="7.7109375" style="72" customWidth="1"/>
    <col min="7697" max="7697" width="6" style="72" customWidth="1"/>
    <col min="7698" max="7698" width="3.28515625" style="72" customWidth="1"/>
    <col min="7699" max="7938" width="9.140625" style="72"/>
    <col min="7939" max="7939" width="5.7109375" style="72" customWidth="1"/>
    <col min="7940" max="7940" width="50.7109375" style="72" customWidth="1"/>
    <col min="7941" max="7941" width="10.7109375" style="72" customWidth="1"/>
    <col min="7942" max="7944" width="20.7109375" style="72" customWidth="1"/>
    <col min="7945" max="7945" width="8" style="72" customWidth="1"/>
    <col min="7946" max="7946" width="6" style="72" customWidth="1"/>
    <col min="7947" max="7947" width="16.85546875" style="72" customWidth="1"/>
    <col min="7948" max="7952" width="7.7109375" style="72" customWidth="1"/>
    <col min="7953" max="7953" width="6" style="72" customWidth="1"/>
    <col min="7954" max="7954" width="3.28515625" style="72" customWidth="1"/>
    <col min="7955" max="8194" width="9.140625" style="72"/>
    <col min="8195" max="8195" width="5.7109375" style="72" customWidth="1"/>
    <col min="8196" max="8196" width="50.7109375" style="72" customWidth="1"/>
    <col min="8197" max="8197" width="10.7109375" style="72" customWidth="1"/>
    <col min="8198" max="8200" width="20.7109375" style="72" customWidth="1"/>
    <col min="8201" max="8201" width="8" style="72" customWidth="1"/>
    <col min="8202" max="8202" width="6" style="72" customWidth="1"/>
    <col min="8203" max="8203" width="16.85546875" style="72" customWidth="1"/>
    <col min="8204" max="8208" width="7.7109375" style="72" customWidth="1"/>
    <col min="8209" max="8209" width="6" style="72" customWidth="1"/>
    <col min="8210" max="8210" width="3.28515625" style="72" customWidth="1"/>
    <col min="8211" max="8450" width="9.140625" style="72"/>
    <col min="8451" max="8451" width="5.7109375" style="72" customWidth="1"/>
    <col min="8452" max="8452" width="50.7109375" style="72" customWidth="1"/>
    <col min="8453" max="8453" width="10.7109375" style="72" customWidth="1"/>
    <col min="8454" max="8456" width="20.7109375" style="72" customWidth="1"/>
    <col min="8457" max="8457" width="8" style="72" customWidth="1"/>
    <col min="8458" max="8458" width="6" style="72" customWidth="1"/>
    <col min="8459" max="8459" width="16.85546875" style="72" customWidth="1"/>
    <col min="8460" max="8464" width="7.7109375" style="72" customWidth="1"/>
    <col min="8465" max="8465" width="6" style="72" customWidth="1"/>
    <col min="8466" max="8466" width="3.28515625" style="72" customWidth="1"/>
    <col min="8467" max="8706" width="9.140625" style="72"/>
    <col min="8707" max="8707" width="5.7109375" style="72" customWidth="1"/>
    <col min="8708" max="8708" width="50.7109375" style="72" customWidth="1"/>
    <col min="8709" max="8709" width="10.7109375" style="72" customWidth="1"/>
    <col min="8710" max="8712" width="20.7109375" style="72" customWidth="1"/>
    <col min="8713" max="8713" width="8" style="72" customWidth="1"/>
    <col min="8714" max="8714" width="6" style="72" customWidth="1"/>
    <col min="8715" max="8715" width="16.85546875" style="72" customWidth="1"/>
    <col min="8716" max="8720" width="7.7109375" style="72" customWidth="1"/>
    <col min="8721" max="8721" width="6" style="72" customWidth="1"/>
    <col min="8722" max="8722" width="3.28515625" style="72" customWidth="1"/>
    <col min="8723" max="8962" width="9.140625" style="72"/>
    <col min="8963" max="8963" width="5.7109375" style="72" customWidth="1"/>
    <col min="8964" max="8964" width="50.7109375" style="72" customWidth="1"/>
    <col min="8965" max="8965" width="10.7109375" style="72" customWidth="1"/>
    <col min="8966" max="8968" width="20.7109375" style="72" customWidth="1"/>
    <col min="8969" max="8969" width="8" style="72" customWidth="1"/>
    <col min="8970" max="8970" width="6" style="72" customWidth="1"/>
    <col min="8971" max="8971" width="16.85546875" style="72" customWidth="1"/>
    <col min="8972" max="8976" width="7.7109375" style="72" customWidth="1"/>
    <col min="8977" max="8977" width="6" style="72" customWidth="1"/>
    <col min="8978" max="8978" width="3.28515625" style="72" customWidth="1"/>
    <col min="8979" max="9218" width="9.140625" style="72"/>
    <col min="9219" max="9219" width="5.7109375" style="72" customWidth="1"/>
    <col min="9220" max="9220" width="50.7109375" style="72" customWidth="1"/>
    <col min="9221" max="9221" width="10.7109375" style="72" customWidth="1"/>
    <col min="9222" max="9224" width="20.7109375" style="72" customWidth="1"/>
    <col min="9225" max="9225" width="8" style="72" customWidth="1"/>
    <col min="9226" max="9226" width="6" style="72" customWidth="1"/>
    <col min="9227" max="9227" width="16.85546875" style="72" customWidth="1"/>
    <col min="9228" max="9232" width="7.7109375" style="72" customWidth="1"/>
    <col min="9233" max="9233" width="6" style="72" customWidth="1"/>
    <col min="9234" max="9234" width="3.28515625" style="72" customWidth="1"/>
    <col min="9235" max="9474" width="9.140625" style="72"/>
    <col min="9475" max="9475" width="5.7109375" style="72" customWidth="1"/>
    <col min="9476" max="9476" width="50.7109375" style="72" customWidth="1"/>
    <col min="9477" max="9477" width="10.7109375" style="72" customWidth="1"/>
    <col min="9478" max="9480" width="20.7109375" style="72" customWidth="1"/>
    <col min="9481" max="9481" width="8" style="72" customWidth="1"/>
    <col min="9482" max="9482" width="6" style="72" customWidth="1"/>
    <col min="9483" max="9483" width="16.85546875" style="72" customWidth="1"/>
    <col min="9484" max="9488" width="7.7109375" style="72" customWidth="1"/>
    <col min="9489" max="9489" width="6" style="72" customWidth="1"/>
    <col min="9490" max="9490" width="3.28515625" style="72" customWidth="1"/>
    <col min="9491" max="9730" width="9.140625" style="72"/>
    <col min="9731" max="9731" width="5.7109375" style="72" customWidth="1"/>
    <col min="9732" max="9732" width="50.7109375" style="72" customWidth="1"/>
    <col min="9733" max="9733" width="10.7109375" style="72" customWidth="1"/>
    <col min="9734" max="9736" width="20.7109375" style="72" customWidth="1"/>
    <col min="9737" max="9737" width="8" style="72" customWidth="1"/>
    <col min="9738" max="9738" width="6" style="72" customWidth="1"/>
    <col min="9739" max="9739" width="16.85546875" style="72" customWidth="1"/>
    <col min="9740" max="9744" width="7.7109375" style="72" customWidth="1"/>
    <col min="9745" max="9745" width="6" style="72" customWidth="1"/>
    <col min="9746" max="9746" width="3.28515625" style="72" customWidth="1"/>
    <col min="9747" max="9986" width="9.140625" style="72"/>
    <col min="9987" max="9987" width="5.7109375" style="72" customWidth="1"/>
    <col min="9988" max="9988" width="50.7109375" style="72" customWidth="1"/>
    <col min="9989" max="9989" width="10.7109375" style="72" customWidth="1"/>
    <col min="9990" max="9992" width="20.7109375" style="72" customWidth="1"/>
    <col min="9993" max="9993" width="8" style="72" customWidth="1"/>
    <col min="9994" max="9994" width="6" style="72" customWidth="1"/>
    <col min="9995" max="9995" width="16.85546875" style="72" customWidth="1"/>
    <col min="9996" max="10000" width="7.7109375" style="72" customWidth="1"/>
    <col min="10001" max="10001" width="6" style="72" customWidth="1"/>
    <col min="10002" max="10002" width="3.28515625" style="72" customWidth="1"/>
    <col min="10003" max="10242" width="9.140625" style="72"/>
    <col min="10243" max="10243" width="5.7109375" style="72" customWidth="1"/>
    <col min="10244" max="10244" width="50.7109375" style="72" customWidth="1"/>
    <col min="10245" max="10245" width="10.7109375" style="72" customWidth="1"/>
    <col min="10246" max="10248" width="20.7109375" style="72" customWidth="1"/>
    <col min="10249" max="10249" width="8" style="72" customWidth="1"/>
    <col min="10250" max="10250" width="6" style="72" customWidth="1"/>
    <col min="10251" max="10251" width="16.85546875" style="72" customWidth="1"/>
    <col min="10252" max="10256" width="7.7109375" style="72" customWidth="1"/>
    <col min="10257" max="10257" width="6" style="72" customWidth="1"/>
    <col min="10258" max="10258" width="3.28515625" style="72" customWidth="1"/>
    <col min="10259" max="10498" width="9.140625" style="72"/>
    <col min="10499" max="10499" width="5.7109375" style="72" customWidth="1"/>
    <col min="10500" max="10500" width="50.7109375" style="72" customWidth="1"/>
    <col min="10501" max="10501" width="10.7109375" style="72" customWidth="1"/>
    <col min="10502" max="10504" width="20.7109375" style="72" customWidth="1"/>
    <col min="10505" max="10505" width="8" style="72" customWidth="1"/>
    <col min="10506" max="10506" width="6" style="72" customWidth="1"/>
    <col min="10507" max="10507" width="16.85546875" style="72" customWidth="1"/>
    <col min="10508" max="10512" width="7.7109375" style="72" customWidth="1"/>
    <col min="10513" max="10513" width="6" style="72" customWidth="1"/>
    <col min="10514" max="10514" width="3.28515625" style="72" customWidth="1"/>
    <col min="10515" max="10754" width="9.140625" style="72"/>
    <col min="10755" max="10755" width="5.7109375" style="72" customWidth="1"/>
    <col min="10756" max="10756" width="50.7109375" style="72" customWidth="1"/>
    <col min="10757" max="10757" width="10.7109375" style="72" customWidth="1"/>
    <col min="10758" max="10760" width="20.7109375" style="72" customWidth="1"/>
    <col min="10761" max="10761" width="8" style="72" customWidth="1"/>
    <col min="10762" max="10762" width="6" style="72" customWidth="1"/>
    <col min="10763" max="10763" width="16.85546875" style="72" customWidth="1"/>
    <col min="10764" max="10768" width="7.7109375" style="72" customWidth="1"/>
    <col min="10769" max="10769" width="6" style="72" customWidth="1"/>
    <col min="10770" max="10770" width="3.28515625" style="72" customWidth="1"/>
    <col min="10771" max="11010" width="9.140625" style="72"/>
    <col min="11011" max="11011" width="5.7109375" style="72" customWidth="1"/>
    <col min="11012" max="11012" width="50.7109375" style="72" customWidth="1"/>
    <col min="11013" max="11013" width="10.7109375" style="72" customWidth="1"/>
    <col min="11014" max="11016" width="20.7109375" style="72" customWidth="1"/>
    <col min="11017" max="11017" width="8" style="72" customWidth="1"/>
    <col min="11018" max="11018" width="6" style="72" customWidth="1"/>
    <col min="11019" max="11019" width="16.85546875" style="72" customWidth="1"/>
    <col min="11020" max="11024" width="7.7109375" style="72" customWidth="1"/>
    <col min="11025" max="11025" width="6" style="72" customWidth="1"/>
    <col min="11026" max="11026" width="3.28515625" style="72" customWidth="1"/>
    <col min="11027" max="11266" width="9.140625" style="72"/>
    <col min="11267" max="11267" width="5.7109375" style="72" customWidth="1"/>
    <col min="11268" max="11268" width="50.7109375" style="72" customWidth="1"/>
    <col min="11269" max="11269" width="10.7109375" style="72" customWidth="1"/>
    <col min="11270" max="11272" width="20.7109375" style="72" customWidth="1"/>
    <col min="11273" max="11273" width="8" style="72" customWidth="1"/>
    <col min="11274" max="11274" width="6" style="72" customWidth="1"/>
    <col min="11275" max="11275" width="16.85546875" style="72" customWidth="1"/>
    <col min="11276" max="11280" width="7.7109375" style="72" customWidth="1"/>
    <col min="11281" max="11281" width="6" style="72" customWidth="1"/>
    <col min="11282" max="11282" width="3.28515625" style="72" customWidth="1"/>
    <col min="11283" max="11522" width="9.140625" style="72"/>
    <col min="11523" max="11523" width="5.7109375" style="72" customWidth="1"/>
    <col min="11524" max="11524" width="50.7109375" style="72" customWidth="1"/>
    <col min="11525" max="11525" width="10.7109375" style="72" customWidth="1"/>
    <col min="11526" max="11528" width="20.7109375" style="72" customWidth="1"/>
    <col min="11529" max="11529" width="8" style="72" customWidth="1"/>
    <col min="11530" max="11530" width="6" style="72" customWidth="1"/>
    <col min="11531" max="11531" width="16.85546875" style="72" customWidth="1"/>
    <col min="11532" max="11536" width="7.7109375" style="72" customWidth="1"/>
    <col min="11537" max="11537" width="6" style="72" customWidth="1"/>
    <col min="11538" max="11538" width="3.28515625" style="72" customWidth="1"/>
    <col min="11539" max="11778" width="9.140625" style="72"/>
    <col min="11779" max="11779" width="5.7109375" style="72" customWidth="1"/>
    <col min="11780" max="11780" width="50.7109375" style="72" customWidth="1"/>
    <col min="11781" max="11781" width="10.7109375" style="72" customWidth="1"/>
    <col min="11782" max="11784" width="20.7109375" style="72" customWidth="1"/>
    <col min="11785" max="11785" width="8" style="72" customWidth="1"/>
    <col min="11786" max="11786" width="6" style="72" customWidth="1"/>
    <col min="11787" max="11787" width="16.85546875" style="72" customWidth="1"/>
    <col min="11788" max="11792" width="7.7109375" style="72" customWidth="1"/>
    <col min="11793" max="11793" width="6" style="72" customWidth="1"/>
    <col min="11794" max="11794" width="3.28515625" style="72" customWidth="1"/>
    <col min="11795" max="12034" width="9.140625" style="72"/>
    <col min="12035" max="12035" width="5.7109375" style="72" customWidth="1"/>
    <col min="12036" max="12036" width="50.7109375" style="72" customWidth="1"/>
    <col min="12037" max="12037" width="10.7109375" style="72" customWidth="1"/>
    <col min="12038" max="12040" width="20.7109375" style="72" customWidth="1"/>
    <col min="12041" max="12041" width="8" style="72" customWidth="1"/>
    <col min="12042" max="12042" width="6" style="72" customWidth="1"/>
    <col min="12043" max="12043" width="16.85546875" style="72" customWidth="1"/>
    <col min="12044" max="12048" width="7.7109375" style="72" customWidth="1"/>
    <col min="12049" max="12049" width="6" style="72" customWidth="1"/>
    <col min="12050" max="12050" width="3.28515625" style="72" customWidth="1"/>
    <col min="12051" max="12290" width="9.140625" style="72"/>
    <col min="12291" max="12291" width="5.7109375" style="72" customWidth="1"/>
    <col min="12292" max="12292" width="50.7109375" style="72" customWidth="1"/>
    <col min="12293" max="12293" width="10.7109375" style="72" customWidth="1"/>
    <col min="12294" max="12296" width="20.7109375" style="72" customWidth="1"/>
    <col min="12297" max="12297" width="8" style="72" customWidth="1"/>
    <col min="12298" max="12298" width="6" style="72" customWidth="1"/>
    <col min="12299" max="12299" width="16.85546875" style="72" customWidth="1"/>
    <col min="12300" max="12304" width="7.7109375" style="72" customWidth="1"/>
    <col min="12305" max="12305" width="6" style="72" customWidth="1"/>
    <col min="12306" max="12306" width="3.28515625" style="72" customWidth="1"/>
    <col min="12307" max="12546" width="9.140625" style="72"/>
    <col min="12547" max="12547" width="5.7109375" style="72" customWidth="1"/>
    <col min="12548" max="12548" width="50.7109375" style="72" customWidth="1"/>
    <col min="12549" max="12549" width="10.7109375" style="72" customWidth="1"/>
    <col min="12550" max="12552" width="20.7109375" style="72" customWidth="1"/>
    <col min="12553" max="12553" width="8" style="72" customWidth="1"/>
    <col min="12554" max="12554" width="6" style="72" customWidth="1"/>
    <col min="12555" max="12555" width="16.85546875" style="72" customWidth="1"/>
    <col min="12556" max="12560" width="7.7109375" style="72" customWidth="1"/>
    <col min="12561" max="12561" width="6" style="72" customWidth="1"/>
    <col min="12562" max="12562" width="3.28515625" style="72" customWidth="1"/>
    <col min="12563" max="12802" width="9.140625" style="72"/>
    <col min="12803" max="12803" width="5.7109375" style="72" customWidth="1"/>
    <col min="12804" max="12804" width="50.7109375" style="72" customWidth="1"/>
    <col min="12805" max="12805" width="10.7109375" style="72" customWidth="1"/>
    <col min="12806" max="12808" width="20.7109375" style="72" customWidth="1"/>
    <col min="12809" max="12809" width="8" style="72" customWidth="1"/>
    <col min="12810" max="12810" width="6" style="72" customWidth="1"/>
    <col min="12811" max="12811" width="16.85546875" style="72" customWidth="1"/>
    <col min="12812" max="12816" width="7.7109375" style="72" customWidth="1"/>
    <col min="12817" max="12817" width="6" style="72" customWidth="1"/>
    <col min="12818" max="12818" width="3.28515625" style="72" customWidth="1"/>
    <col min="12819" max="13058" width="9.140625" style="72"/>
    <col min="13059" max="13059" width="5.7109375" style="72" customWidth="1"/>
    <col min="13060" max="13060" width="50.7109375" style="72" customWidth="1"/>
    <col min="13061" max="13061" width="10.7109375" style="72" customWidth="1"/>
    <col min="13062" max="13064" width="20.7109375" style="72" customWidth="1"/>
    <col min="13065" max="13065" width="8" style="72" customWidth="1"/>
    <col min="13066" max="13066" width="6" style="72" customWidth="1"/>
    <col min="13067" max="13067" width="16.85546875" style="72" customWidth="1"/>
    <col min="13068" max="13072" width="7.7109375" style="72" customWidth="1"/>
    <col min="13073" max="13073" width="6" style="72" customWidth="1"/>
    <col min="13074" max="13074" width="3.28515625" style="72" customWidth="1"/>
    <col min="13075" max="13314" width="9.140625" style="72"/>
    <col min="13315" max="13315" width="5.7109375" style="72" customWidth="1"/>
    <col min="13316" max="13316" width="50.7109375" style="72" customWidth="1"/>
    <col min="13317" max="13317" width="10.7109375" style="72" customWidth="1"/>
    <col min="13318" max="13320" width="20.7109375" style="72" customWidth="1"/>
    <col min="13321" max="13321" width="8" style="72" customWidth="1"/>
    <col min="13322" max="13322" width="6" style="72" customWidth="1"/>
    <col min="13323" max="13323" width="16.85546875" style="72" customWidth="1"/>
    <col min="13324" max="13328" width="7.7109375" style="72" customWidth="1"/>
    <col min="13329" max="13329" width="6" style="72" customWidth="1"/>
    <col min="13330" max="13330" width="3.28515625" style="72" customWidth="1"/>
    <col min="13331" max="13570" width="9.140625" style="72"/>
    <col min="13571" max="13571" width="5.7109375" style="72" customWidth="1"/>
    <col min="13572" max="13572" width="50.7109375" style="72" customWidth="1"/>
    <col min="13573" max="13573" width="10.7109375" style="72" customWidth="1"/>
    <col min="13574" max="13576" width="20.7109375" style="72" customWidth="1"/>
    <col min="13577" max="13577" width="8" style="72" customWidth="1"/>
    <col min="13578" max="13578" width="6" style="72" customWidth="1"/>
    <col min="13579" max="13579" width="16.85546875" style="72" customWidth="1"/>
    <col min="13580" max="13584" width="7.7109375" style="72" customWidth="1"/>
    <col min="13585" max="13585" width="6" style="72" customWidth="1"/>
    <col min="13586" max="13586" width="3.28515625" style="72" customWidth="1"/>
    <col min="13587" max="13826" width="9.140625" style="72"/>
    <col min="13827" max="13827" width="5.7109375" style="72" customWidth="1"/>
    <col min="13828" max="13828" width="50.7109375" style="72" customWidth="1"/>
    <col min="13829" max="13829" width="10.7109375" style="72" customWidth="1"/>
    <col min="13830" max="13832" width="20.7109375" style="72" customWidth="1"/>
    <col min="13833" max="13833" width="8" style="72" customWidth="1"/>
    <col min="13834" max="13834" width="6" style="72" customWidth="1"/>
    <col min="13835" max="13835" width="16.85546875" style="72" customWidth="1"/>
    <col min="13836" max="13840" width="7.7109375" style="72" customWidth="1"/>
    <col min="13841" max="13841" width="6" style="72" customWidth="1"/>
    <col min="13842" max="13842" width="3.28515625" style="72" customWidth="1"/>
    <col min="13843" max="14082" width="9.140625" style="72"/>
    <col min="14083" max="14083" width="5.7109375" style="72" customWidth="1"/>
    <col min="14084" max="14084" width="50.7109375" style="72" customWidth="1"/>
    <col min="14085" max="14085" width="10.7109375" style="72" customWidth="1"/>
    <col min="14086" max="14088" width="20.7109375" style="72" customWidth="1"/>
    <col min="14089" max="14089" width="8" style="72" customWidth="1"/>
    <col min="14090" max="14090" width="6" style="72" customWidth="1"/>
    <col min="14091" max="14091" width="16.85546875" style="72" customWidth="1"/>
    <col min="14092" max="14096" width="7.7109375" style="72" customWidth="1"/>
    <col min="14097" max="14097" width="6" style="72" customWidth="1"/>
    <col min="14098" max="14098" width="3.28515625" style="72" customWidth="1"/>
    <col min="14099" max="14338" width="9.140625" style="72"/>
    <col min="14339" max="14339" width="5.7109375" style="72" customWidth="1"/>
    <col min="14340" max="14340" width="50.7109375" style="72" customWidth="1"/>
    <col min="14341" max="14341" width="10.7109375" style="72" customWidth="1"/>
    <col min="14342" max="14344" width="20.7109375" style="72" customWidth="1"/>
    <col min="14345" max="14345" width="8" style="72" customWidth="1"/>
    <col min="14346" max="14346" width="6" style="72" customWidth="1"/>
    <col min="14347" max="14347" width="16.85546875" style="72" customWidth="1"/>
    <col min="14348" max="14352" width="7.7109375" style="72" customWidth="1"/>
    <col min="14353" max="14353" width="6" style="72" customWidth="1"/>
    <col min="14354" max="14354" width="3.28515625" style="72" customWidth="1"/>
    <col min="14355" max="14594" width="9.140625" style="72"/>
    <col min="14595" max="14595" width="5.7109375" style="72" customWidth="1"/>
    <col min="14596" max="14596" width="50.7109375" style="72" customWidth="1"/>
    <col min="14597" max="14597" width="10.7109375" style="72" customWidth="1"/>
    <col min="14598" max="14600" width="20.7109375" style="72" customWidth="1"/>
    <col min="14601" max="14601" width="8" style="72" customWidth="1"/>
    <col min="14602" max="14602" width="6" style="72" customWidth="1"/>
    <col min="14603" max="14603" width="16.85546875" style="72" customWidth="1"/>
    <col min="14604" max="14608" width="7.7109375" style="72" customWidth="1"/>
    <col min="14609" max="14609" width="6" style="72" customWidth="1"/>
    <col min="14610" max="14610" width="3.28515625" style="72" customWidth="1"/>
    <col min="14611" max="14850" width="9.140625" style="72"/>
    <col min="14851" max="14851" width="5.7109375" style="72" customWidth="1"/>
    <col min="14852" max="14852" width="50.7109375" style="72" customWidth="1"/>
    <col min="14853" max="14853" width="10.7109375" style="72" customWidth="1"/>
    <col min="14854" max="14856" width="20.7109375" style="72" customWidth="1"/>
    <col min="14857" max="14857" width="8" style="72" customWidth="1"/>
    <col min="14858" max="14858" width="6" style="72" customWidth="1"/>
    <col min="14859" max="14859" width="16.85546875" style="72" customWidth="1"/>
    <col min="14860" max="14864" width="7.7109375" style="72" customWidth="1"/>
    <col min="14865" max="14865" width="6" style="72" customWidth="1"/>
    <col min="14866" max="14866" width="3.28515625" style="72" customWidth="1"/>
    <col min="14867" max="15106" width="9.140625" style="72"/>
    <col min="15107" max="15107" width="5.7109375" style="72" customWidth="1"/>
    <col min="15108" max="15108" width="50.7109375" style="72" customWidth="1"/>
    <col min="15109" max="15109" width="10.7109375" style="72" customWidth="1"/>
    <col min="15110" max="15112" width="20.7109375" style="72" customWidth="1"/>
    <col min="15113" max="15113" width="8" style="72" customWidth="1"/>
    <col min="15114" max="15114" width="6" style="72" customWidth="1"/>
    <col min="15115" max="15115" width="16.85546875" style="72" customWidth="1"/>
    <col min="15116" max="15120" width="7.7109375" style="72" customWidth="1"/>
    <col min="15121" max="15121" width="6" style="72" customWidth="1"/>
    <col min="15122" max="15122" width="3.28515625" style="72" customWidth="1"/>
    <col min="15123" max="15362" width="9.140625" style="72"/>
    <col min="15363" max="15363" width="5.7109375" style="72" customWidth="1"/>
    <col min="15364" max="15364" width="50.7109375" style="72" customWidth="1"/>
    <col min="15365" max="15365" width="10.7109375" style="72" customWidth="1"/>
    <col min="15366" max="15368" width="20.7109375" style="72" customWidth="1"/>
    <col min="15369" max="15369" width="8" style="72" customWidth="1"/>
    <col min="15370" max="15370" width="6" style="72" customWidth="1"/>
    <col min="15371" max="15371" width="16.85546875" style="72" customWidth="1"/>
    <col min="15372" max="15376" width="7.7109375" style="72" customWidth="1"/>
    <col min="15377" max="15377" width="6" style="72" customWidth="1"/>
    <col min="15378" max="15378" width="3.28515625" style="72" customWidth="1"/>
    <col min="15379" max="15618" width="9.140625" style="72"/>
    <col min="15619" max="15619" width="5.7109375" style="72" customWidth="1"/>
    <col min="15620" max="15620" width="50.7109375" style="72" customWidth="1"/>
    <col min="15621" max="15621" width="10.7109375" style="72" customWidth="1"/>
    <col min="15622" max="15624" width="20.7109375" style="72" customWidth="1"/>
    <col min="15625" max="15625" width="8" style="72" customWidth="1"/>
    <col min="15626" max="15626" width="6" style="72" customWidth="1"/>
    <col min="15627" max="15627" width="16.85546875" style="72" customWidth="1"/>
    <col min="15628" max="15632" width="7.7109375" style="72" customWidth="1"/>
    <col min="15633" max="15633" width="6" style="72" customWidth="1"/>
    <col min="15634" max="15634" width="3.28515625" style="72" customWidth="1"/>
    <col min="15635" max="15874" width="9.140625" style="72"/>
    <col min="15875" max="15875" width="5.7109375" style="72" customWidth="1"/>
    <col min="15876" max="15876" width="50.7109375" style="72" customWidth="1"/>
    <col min="15877" max="15877" width="10.7109375" style="72" customWidth="1"/>
    <col min="15878" max="15880" width="20.7109375" style="72" customWidth="1"/>
    <col min="15881" max="15881" width="8" style="72" customWidth="1"/>
    <col min="15882" max="15882" width="6" style="72" customWidth="1"/>
    <col min="15883" max="15883" width="16.85546875" style="72" customWidth="1"/>
    <col min="15884" max="15888" width="7.7109375" style="72" customWidth="1"/>
    <col min="15889" max="15889" width="6" style="72" customWidth="1"/>
    <col min="15890" max="15890" width="3.28515625" style="72" customWidth="1"/>
    <col min="15891" max="16130" width="9.140625" style="72"/>
    <col min="16131" max="16131" width="5.7109375" style="72" customWidth="1"/>
    <col min="16132" max="16132" width="50.7109375" style="72" customWidth="1"/>
    <col min="16133" max="16133" width="10.7109375" style="72" customWidth="1"/>
    <col min="16134" max="16136" width="20.7109375" style="72" customWidth="1"/>
    <col min="16137" max="16137" width="8" style="72" customWidth="1"/>
    <col min="16138" max="16138" width="6" style="72" customWidth="1"/>
    <col min="16139" max="16139" width="16.85546875" style="72" customWidth="1"/>
    <col min="16140" max="16144" width="7.7109375" style="72" customWidth="1"/>
    <col min="16145" max="16145" width="6" style="72" customWidth="1"/>
    <col min="16146" max="16146" width="3.28515625" style="72" customWidth="1"/>
    <col min="16147" max="16384" width="9.140625" style="72"/>
  </cols>
  <sheetData>
    <row r="1" spans="1:255" s="494" customFormat="1" ht="18.75">
      <c r="A1" s="432"/>
      <c r="B1" s="247" t="s">
        <v>460</v>
      </c>
      <c r="C1" s="525"/>
      <c r="D1" s="73"/>
      <c r="E1" s="127"/>
      <c r="F1" s="525"/>
      <c r="G1" s="48"/>
      <c r="H1" s="525"/>
      <c r="I1" s="525"/>
      <c r="J1" s="143"/>
      <c r="K1" s="235"/>
      <c r="L1" s="235"/>
      <c r="M1" s="23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c r="DY1" s="525"/>
      <c r="DZ1" s="525"/>
      <c r="EA1" s="525"/>
      <c r="EB1" s="525"/>
      <c r="EC1" s="525"/>
      <c r="ED1" s="525"/>
      <c r="EE1" s="525"/>
      <c r="EF1" s="525"/>
      <c r="EG1" s="525"/>
      <c r="EH1" s="525"/>
      <c r="EI1" s="525"/>
      <c r="EJ1" s="525"/>
      <c r="EK1" s="525"/>
      <c r="EL1" s="525"/>
      <c r="EM1" s="525"/>
      <c r="EN1" s="525"/>
      <c r="EO1" s="525"/>
      <c r="EP1" s="525"/>
      <c r="EQ1" s="525"/>
      <c r="ER1" s="525"/>
      <c r="ES1" s="525"/>
      <c r="ET1" s="525"/>
      <c r="EU1" s="525"/>
      <c r="EV1" s="525"/>
      <c r="EW1" s="525"/>
      <c r="EX1" s="525"/>
      <c r="EY1" s="525"/>
      <c r="EZ1" s="525"/>
      <c r="FA1" s="525"/>
      <c r="FB1" s="525"/>
      <c r="FC1" s="525"/>
      <c r="FD1" s="525"/>
      <c r="FE1" s="525"/>
      <c r="FF1" s="525"/>
      <c r="FG1" s="525"/>
      <c r="FH1" s="525"/>
      <c r="FI1" s="525"/>
      <c r="FJ1" s="525"/>
      <c r="FK1" s="525"/>
      <c r="FL1" s="525"/>
      <c r="FM1" s="525"/>
      <c r="FN1" s="525"/>
      <c r="FO1" s="525"/>
      <c r="FP1" s="525"/>
      <c r="FQ1" s="525"/>
      <c r="FR1" s="525"/>
      <c r="FS1" s="525"/>
      <c r="FT1" s="525"/>
      <c r="FU1" s="525"/>
      <c r="FV1" s="525"/>
      <c r="FW1" s="525"/>
      <c r="FX1" s="525"/>
      <c r="FY1" s="525"/>
      <c r="FZ1" s="525"/>
      <c r="GA1" s="525"/>
      <c r="GB1" s="525"/>
      <c r="GC1" s="525"/>
      <c r="GD1" s="525"/>
      <c r="GE1" s="525"/>
      <c r="GF1" s="525"/>
      <c r="GG1" s="525"/>
      <c r="GH1" s="525"/>
      <c r="GI1" s="525"/>
      <c r="GJ1" s="525"/>
      <c r="GK1" s="525"/>
      <c r="GL1" s="525"/>
      <c r="GM1" s="525"/>
      <c r="GN1" s="525"/>
      <c r="GO1" s="525"/>
      <c r="GP1" s="525"/>
      <c r="GQ1" s="525"/>
      <c r="GR1" s="525"/>
      <c r="GS1" s="525"/>
      <c r="GT1" s="525"/>
      <c r="GU1" s="525"/>
      <c r="GV1" s="525"/>
      <c r="GW1" s="525"/>
      <c r="GX1" s="525"/>
      <c r="GY1" s="525"/>
      <c r="GZ1" s="525"/>
      <c r="HA1" s="525"/>
      <c r="HB1" s="525"/>
      <c r="HC1" s="525"/>
      <c r="HD1" s="525"/>
      <c r="HE1" s="525"/>
      <c r="HF1" s="525"/>
      <c r="HG1" s="525"/>
      <c r="HH1" s="525"/>
      <c r="HI1" s="525"/>
      <c r="HJ1" s="525"/>
      <c r="HK1" s="525"/>
      <c r="HL1" s="525"/>
      <c r="HM1" s="525"/>
      <c r="HN1" s="525"/>
      <c r="HO1" s="525"/>
      <c r="HP1" s="525"/>
      <c r="HQ1" s="525"/>
      <c r="HR1" s="525"/>
      <c r="HS1" s="525"/>
      <c r="HT1" s="525"/>
      <c r="HU1" s="525"/>
      <c r="HV1" s="525"/>
      <c r="HW1" s="525"/>
      <c r="HX1" s="525"/>
      <c r="HY1" s="525"/>
      <c r="HZ1" s="525"/>
      <c r="IA1" s="525"/>
      <c r="IB1" s="525"/>
      <c r="IC1" s="525"/>
      <c r="ID1" s="525"/>
      <c r="IE1" s="525"/>
      <c r="IF1" s="525"/>
      <c r="IG1" s="525"/>
      <c r="IH1" s="525"/>
      <c r="II1" s="525"/>
      <c r="IJ1" s="525"/>
      <c r="IK1" s="525"/>
      <c r="IL1" s="525"/>
      <c r="IM1" s="525"/>
      <c r="IN1" s="525"/>
      <c r="IO1" s="525"/>
      <c r="IP1" s="525"/>
      <c r="IQ1" s="525"/>
      <c r="IR1" s="525"/>
      <c r="IS1" s="525"/>
      <c r="IT1" s="525"/>
      <c r="IU1" s="525"/>
    </row>
    <row r="2" spans="1:255" s="494" customFormat="1" ht="18.75">
      <c r="A2" s="432"/>
      <c r="B2" s="248" t="s">
        <v>461</v>
      </c>
      <c r="C2" s="525"/>
      <c r="D2" s="245" t="s">
        <v>462</v>
      </c>
      <c r="E2" s="127"/>
      <c r="F2" s="525"/>
      <c r="G2" s="48"/>
      <c r="H2" s="525"/>
      <c r="I2" s="525"/>
      <c r="J2" s="143"/>
      <c r="K2" s="235"/>
      <c r="L2" s="235"/>
      <c r="M2" s="23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5"/>
      <c r="CJ2" s="525"/>
      <c r="CK2" s="525"/>
      <c r="CL2" s="525"/>
      <c r="CM2" s="525"/>
      <c r="CN2" s="525"/>
      <c r="CO2" s="525"/>
      <c r="CP2" s="525"/>
      <c r="CQ2" s="525"/>
      <c r="CR2" s="525"/>
      <c r="CS2" s="525"/>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5"/>
      <c r="DY2" s="525"/>
      <c r="DZ2" s="525"/>
      <c r="EA2" s="525"/>
      <c r="EB2" s="525"/>
      <c r="EC2" s="525"/>
      <c r="ED2" s="525"/>
      <c r="EE2" s="525"/>
      <c r="EF2" s="525"/>
      <c r="EG2" s="525"/>
      <c r="EH2" s="525"/>
      <c r="EI2" s="525"/>
      <c r="EJ2" s="525"/>
      <c r="EK2" s="525"/>
      <c r="EL2" s="525"/>
      <c r="EM2" s="525"/>
      <c r="EN2" s="525"/>
      <c r="EO2" s="525"/>
      <c r="EP2" s="525"/>
      <c r="EQ2" s="525"/>
      <c r="ER2" s="525"/>
      <c r="ES2" s="525"/>
      <c r="ET2" s="525"/>
      <c r="EU2" s="525"/>
      <c r="EV2" s="525"/>
      <c r="EW2" s="525"/>
      <c r="EX2" s="525"/>
      <c r="EY2" s="525"/>
      <c r="EZ2" s="525"/>
      <c r="FA2" s="525"/>
      <c r="FB2" s="525"/>
      <c r="FC2" s="525"/>
      <c r="FD2" s="525"/>
      <c r="FE2" s="525"/>
      <c r="FF2" s="525"/>
      <c r="FG2" s="525"/>
      <c r="FH2" s="525"/>
      <c r="FI2" s="525"/>
      <c r="FJ2" s="525"/>
      <c r="FK2" s="525"/>
      <c r="FL2" s="525"/>
      <c r="FM2" s="525"/>
      <c r="FN2" s="525"/>
      <c r="FO2" s="525"/>
      <c r="FP2" s="525"/>
      <c r="FQ2" s="525"/>
      <c r="FR2" s="525"/>
      <c r="FS2" s="525"/>
      <c r="FT2" s="525"/>
      <c r="FU2" s="525"/>
      <c r="FV2" s="525"/>
      <c r="FW2" s="525"/>
      <c r="FX2" s="525"/>
      <c r="FY2" s="525"/>
      <c r="FZ2" s="525"/>
      <c r="GA2" s="525"/>
      <c r="GB2" s="525"/>
      <c r="GC2" s="525"/>
      <c r="GD2" s="525"/>
      <c r="GE2" s="525"/>
      <c r="GF2" s="525"/>
      <c r="GG2" s="525"/>
      <c r="GH2" s="525"/>
      <c r="GI2" s="525"/>
      <c r="GJ2" s="525"/>
      <c r="GK2" s="525"/>
      <c r="GL2" s="525"/>
      <c r="GM2" s="525"/>
      <c r="GN2" s="525"/>
      <c r="GO2" s="525"/>
      <c r="GP2" s="525"/>
      <c r="GQ2" s="525"/>
      <c r="GR2" s="525"/>
      <c r="GS2" s="525"/>
      <c r="GT2" s="525"/>
      <c r="GU2" s="525"/>
      <c r="GV2" s="525"/>
      <c r="GW2" s="525"/>
      <c r="GX2" s="525"/>
      <c r="GY2" s="525"/>
      <c r="GZ2" s="525"/>
      <c r="HA2" s="525"/>
      <c r="HB2" s="525"/>
      <c r="HC2" s="525"/>
      <c r="HD2" s="525"/>
      <c r="HE2" s="525"/>
      <c r="HF2" s="525"/>
      <c r="HG2" s="525"/>
      <c r="HH2" s="525"/>
      <c r="HI2" s="525"/>
      <c r="HJ2" s="525"/>
      <c r="HK2" s="525"/>
      <c r="HL2" s="525"/>
      <c r="HM2" s="525"/>
      <c r="HN2" s="525"/>
      <c r="HO2" s="525"/>
      <c r="HP2" s="525"/>
      <c r="HQ2" s="525"/>
      <c r="HR2" s="525"/>
      <c r="HS2" s="525"/>
      <c r="HT2" s="525"/>
      <c r="HU2" s="525"/>
      <c r="HV2" s="525"/>
      <c r="HW2" s="525"/>
      <c r="HX2" s="525"/>
      <c r="HY2" s="525"/>
      <c r="HZ2" s="525"/>
      <c r="IA2" s="525"/>
      <c r="IB2" s="525"/>
      <c r="IC2" s="525"/>
      <c r="ID2" s="525"/>
      <c r="IE2" s="525"/>
      <c r="IF2" s="525"/>
      <c r="IG2" s="525"/>
      <c r="IH2" s="525"/>
      <c r="II2" s="525"/>
      <c r="IJ2" s="525"/>
      <c r="IK2" s="525"/>
      <c r="IL2" s="525"/>
      <c r="IM2" s="525"/>
      <c r="IN2" s="525"/>
      <c r="IO2" s="525"/>
      <c r="IP2" s="525"/>
      <c r="IQ2" s="525"/>
      <c r="IR2" s="525"/>
      <c r="IS2" s="525"/>
      <c r="IT2" s="525"/>
      <c r="IU2" s="525"/>
    </row>
    <row r="3" spans="1:255" s="494" customFormat="1" ht="15.75">
      <c r="A3" s="432"/>
      <c r="B3" s="248" t="s">
        <v>463</v>
      </c>
      <c r="C3" s="525"/>
      <c r="D3" s="73"/>
      <c r="E3" s="127"/>
      <c r="F3" s="525"/>
      <c r="G3" s="48"/>
      <c r="H3" s="525"/>
      <c r="I3" s="525"/>
      <c r="J3" s="143"/>
      <c r="K3" s="235"/>
      <c r="L3" s="235"/>
      <c r="M3" s="23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5"/>
      <c r="EX3" s="525"/>
      <c r="EY3" s="525"/>
      <c r="EZ3" s="525"/>
      <c r="FA3" s="525"/>
      <c r="FB3" s="525"/>
      <c r="FC3" s="525"/>
      <c r="FD3" s="525"/>
      <c r="FE3" s="525"/>
      <c r="FF3" s="525"/>
      <c r="FG3" s="525"/>
      <c r="FH3" s="525"/>
      <c r="FI3" s="525"/>
      <c r="FJ3" s="525"/>
      <c r="FK3" s="525"/>
      <c r="FL3" s="525"/>
      <c r="FM3" s="525"/>
      <c r="FN3" s="525"/>
      <c r="FO3" s="525"/>
      <c r="FP3" s="525"/>
      <c r="FQ3" s="525"/>
      <c r="FR3" s="525"/>
      <c r="FS3" s="525"/>
      <c r="FT3" s="525"/>
      <c r="FU3" s="525"/>
      <c r="FV3" s="525"/>
      <c r="FW3" s="525"/>
      <c r="FX3" s="525"/>
      <c r="FY3" s="525"/>
      <c r="FZ3" s="525"/>
      <c r="GA3" s="525"/>
      <c r="GB3" s="525"/>
      <c r="GC3" s="525"/>
      <c r="GD3" s="525"/>
      <c r="GE3" s="525"/>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c r="IT3" s="525"/>
      <c r="IU3" s="525"/>
    </row>
    <row r="4" spans="1:255" s="494" customFormat="1" ht="15.75">
      <c r="A4" s="432"/>
      <c r="B4" s="248"/>
      <c r="C4" s="525"/>
      <c r="D4" s="73"/>
      <c r="E4" s="127"/>
      <c r="F4" s="525"/>
      <c r="G4" s="48"/>
      <c r="H4" s="525"/>
      <c r="I4" s="525"/>
      <c r="J4" s="143"/>
      <c r="K4" s="235"/>
      <c r="L4" s="235"/>
      <c r="M4" s="23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5"/>
      <c r="BE4" s="525"/>
      <c r="BF4" s="525"/>
      <c r="BG4" s="525"/>
      <c r="BH4" s="525"/>
      <c r="BI4" s="525"/>
      <c r="BJ4" s="525"/>
      <c r="BK4" s="525"/>
      <c r="BL4" s="525"/>
      <c r="BM4" s="525"/>
      <c r="BN4" s="525"/>
      <c r="BO4" s="525"/>
      <c r="BP4" s="525"/>
      <c r="BQ4" s="525"/>
      <c r="BR4" s="525"/>
      <c r="BS4" s="525"/>
      <c r="BT4" s="525"/>
      <c r="BU4" s="525"/>
      <c r="BV4" s="525"/>
      <c r="BW4" s="525"/>
      <c r="BX4" s="525"/>
      <c r="BY4" s="525"/>
      <c r="BZ4" s="525"/>
      <c r="CA4" s="525"/>
      <c r="CB4" s="525"/>
      <c r="CC4" s="525"/>
      <c r="CD4" s="525"/>
      <c r="CE4" s="525"/>
      <c r="CF4" s="525"/>
      <c r="CG4" s="525"/>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525"/>
      <c r="DF4" s="525"/>
      <c r="DG4" s="525"/>
      <c r="DH4" s="525"/>
      <c r="DI4" s="525"/>
      <c r="DJ4" s="525"/>
      <c r="DK4" s="525"/>
      <c r="DL4" s="525"/>
      <c r="DM4" s="525"/>
      <c r="DN4" s="525"/>
      <c r="DO4" s="525"/>
      <c r="DP4" s="525"/>
      <c r="DQ4" s="525"/>
      <c r="DR4" s="525"/>
      <c r="DS4" s="525"/>
      <c r="DT4" s="525"/>
      <c r="DU4" s="525"/>
      <c r="DV4" s="525"/>
      <c r="DW4" s="525"/>
      <c r="DX4" s="525"/>
      <c r="DY4" s="525"/>
      <c r="DZ4" s="525"/>
      <c r="EA4" s="525"/>
      <c r="EB4" s="525"/>
      <c r="EC4" s="525"/>
      <c r="ED4" s="525"/>
      <c r="EE4" s="525"/>
      <c r="EF4" s="525"/>
      <c r="EG4" s="525"/>
      <c r="EH4" s="525"/>
      <c r="EI4" s="525"/>
      <c r="EJ4" s="525"/>
      <c r="EK4" s="525"/>
      <c r="EL4" s="525"/>
      <c r="EM4" s="525"/>
      <c r="EN4" s="525"/>
      <c r="EO4" s="525"/>
      <c r="EP4" s="525"/>
      <c r="EQ4" s="525"/>
      <c r="ER4" s="525"/>
      <c r="ES4" s="525"/>
      <c r="ET4" s="525"/>
      <c r="EU4" s="525"/>
      <c r="EV4" s="525"/>
      <c r="EW4" s="525"/>
      <c r="EX4" s="525"/>
      <c r="EY4" s="525"/>
      <c r="EZ4" s="525"/>
      <c r="FA4" s="525"/>
      <c r="FB4" s="525"/>
      <c r="FC4" s="525"/>
      <c r="FD4" s="525"/>
      <c r="FE4" s="525"/>
      <c r="FF4" s="525"/>
      <c r="FG4" s="525"/>
      <c r="FH4" s="525"/>
      <c r="FI4" s="525"/>
      <c r="FJ4" s="525"/>
      <c r="FK4" s="525"/>
      <c r="FL4" s="525"/>
      <c r="FM4" s="525"/>
      <c r="FN4" s="525"/>
      <c r="FO4" s="525"/>
      <c r="FP4" s="525"/>
      <c r="FQ4" s="525"/>
      <c r="FR4" s="525"/>
      <c r="FS4" s="525"/>
      <c r="FT4" s="525"/>
      <c r="FU4" s="525"/>
      <c r="FV4" s="525"/>
      <c r="FW4" s="525"/>
      <c r="FX4" s="525"/>
      <c r="FY4" s="525"/>
      <c r="FZ4" s="525"/>
      <c r="GA4" s="525"/>
      <c r="GB4" s="525"/>
      <c r="GC4" s="525"/>
      <c r="GD4" s="525"/>
      <c r="GE4" s="525"/>
      <c r="GF4" s="525"/>
      <c r="GG4" s="525"/>
      <c r="GH4" s="525"/>
      <c r="GI4" s="525"/>
      <c r="GJ4" s="525"/>
      <c r="GK4" s="525"/>
      <c r="GL4" s="525"/>
      <c r="GM4" s="525"/>
      <c r="GN4" s="525"/>
      <c r="GO4" s="525"/>
      <c r="GP4" s="525"/>
      <c r="GQ4" s="525"/>
      <c r="GR4" s="525"/>
      <c r="GS4" s="525"/>
      <c r="GT4" s="525"/>
      <c r="GU4" s="525"/>
      <c r="GV4" s="525"/>
      <c r="GW4" s="525"/>
      <c r="GX4" s="525"/>
      <c r="GY4" s="525"/>
      <c r="GZ4" s="525"/>
      <c r="HA4" s="525"/>
      <c r="HB4" s="525"/>
      <c r="HC4" s="525"/>
      <c r="HD4" s="525"/>
      <c r="HE4" s="525"/>
      <c r="HF4" s="525"/>
      <c r="HG4" s="525"/>
      <c r="HH4" s="525"/>
      <c r="HI4" s="525"/>
      <c r="HJ4" s="525"/>
      <c r="HK4" s="525"/>
      <c r="HL4" s="525"/>
      <c r="HM4" s="525"/>
      <c r="HN4" s="525"/>
      <c r="HO4" s="525"/>
      <c r="HP4" s="525"/>
      <c r="HQ4" s="525"/>
      <c r="HR4" s="525"/>
      <c r="HS4" s="525"/>
      <c r="HT4" s="525"/>
      <c r="HU4" s="525"/>
      <c r="HV4" s="525"/>
      <c r="HW4" s="525"/>
      <c r="HX4" s="525"/>
      <c r="HY4" s="525"/>
      <c r="HZ4" s="525"/>
      <c r="IA4" s="525"/>
      <c r="IB4" s="525"/>
      <c r="IC4" s="525"/>
      <c r="ID4" s="525"/>
      <c r="IE4" s="525"/>
      <c r="IF4" s="525"/>
      <c r="IG4" s="525"/>
      <c r="IH4" s="525"/>
      <c r="II4" s="525"/>
      <c r="IJ4" s="525"/>
      <c r="IK4" s="525"/>
      <c r="IL4" s="525"/>
      <c r="IM4" s="525"/>
      <c r="IN4" s="525"/>
      <c r="IO4" s="525"/>
      <c r="IP4" s="525"/>
      <c r="IQ4" s="525"/>
      <c r="IR4" s="525"/>
      <c r="IS4" s="525"/>
      <c r="IT4" s="525"/>
      <c r="IU4" s="525"/>
    </row>
    <row r="5" spans="1:255" s="494" customFormat="1" ht="15.75">
      <c r="A5" s="432"/>
      <c r="B5" s="248" t="s">
        <v>464</v>
      </c>
      <c r="C5" s="525"/>
      <c r="D5" s="73"/>
      <c r="E5" s="127"/>
      <c r="F5" s="525"/>
      <c r="G5" s="48"/>
      <c r="H5" s="525"/>
      <c r="I5" s="68"/>
      <c r="J5" s="143"/>
      <c r="K5" s="235"/>
      <c r="L5" s="235"/>
      <c r="M5" s="235"/>
      <c r="N5" s="525"/>
      <c r="O5" s="525"/>
      <c r="P5" s="525"/>
      <c r="Q5" s="525"/>
      <c r="R5" s="525"/>
      <c r="S5" s="525"/>
      <c r="T5" s="525"/>
      <c r="U5" s="525"/>
      <c r="V5" s="525"/>
      <c r="W5" s="525"/>
      <c r="X5" s="525"/>
      <c r="Y5" s="525"/>
      <c r="Z5" s="525"/>
      <c r="AA5" s="525"/>
      <c r="AB5" s="525"/>
      <c r="AC5" s="525"/>
      <c r="AD5" s="525"/>
      <c r="AE5" s="525"/>
      <c r="AF5" s="525"/>
      <c r="AG5" s="525"/>
      <c r="AH5" s="525"/>
      <c r="AI5" s="525"/>
      <c r="AJ5" s="525"/>
      <c r="AK5" s="525"/>
      <c r="AL5" s="525"/>
      <c r="AM5" s="525"/>
      <c r="AN5" s="525"/>
      <c r="AO5" s="525"/>
      <c r="AP5" s="525"/>
      <c r="AQ5" s="525"/>
      <c r="AR5" s="525"/>
      <c r="AS5" s="525"/>
      <c r="AT5" s="525"/>
      <c r="AU5" s="525"/>
      <c r="AV5" s="525"/>
      <c r="AW5" s="525"/>
      <c r="AX5" s="525"/>
      <c r="AY5" s="525"/>
      <c r="AZ5" s="525"/>
      <c r="BA5" s="525"/>
      <c r="BB5" s="525"/>
      <c r="BC5" s="525"/>
      <c r="BD5" s="525"/>
      <c r="BE5" s="525"/>
      <c r="BF5" s="525"/>
      <c r="BG5" s="525"/>
      <c r="BH5" s="525"/>
      <c r="BI5" s="525"/>
      <c r="BJ5" s="525"/>
      <c r="BK5" s="525"/>
      <c r="BL5" s="525"/>
      <c r="BM5" s="525"/>
      <c r="BN5" s="525"/>
      <c r="BO5" s="525"/>
      <c r="BP5" s="525"/>
      <c r="BQ5" s="525"/>
      <c r="BR5" s="525"/>
      <c r="BS5" s="525"/>
      <c r="BT5" s="525"/>
      <c r="BU5" s="525"/>
      <c r="BV5" s="525"/>
      <c r="BW5" s="525"/>
      <c r="BX5" s="525"/>
      <c r="BY5" s="525"/>
      <c r="BZ5" s="525"/>
      <c r="CA5" s="525"/>
      <c r="CB5" s="525"/>
      <c r="CC5" s="525"/>
      <c r="CD5" s="525"/>
      <c r="CE5" s="525"/>
      <c r="CF5" s="525"/>
      <c r="CG5" s="525"/>
      <c r="CH5" s="525"/>
      <c r="CI5" s="525"/>
      <c r="CJ5" s="525"/>
      <c r="CK5" s="525"/>
      <c r="CL5" s="525"/>
      <c r="CM5" s="525"/>
      <c r="CN5" s="525"/>
      <c r="CO5" s="525"/>
      <c r="CP5" s="525"/>
      <c r="CQ5" s="525"/>
      <c r="CR5" s="525"/>
      <c r="CS5" s="525"/>
      <c r="CT5" s="525"/>
      <c r="CU5" s="525"/>
      <c r="CV5" s="525"/>
      <c r="CW5" s="525"/>
      <c r="CX5" s="525"/>
      <c r="CY5" s="525"/>
      <c r="CZ5" s="525"/>
      <c r="DA5" s="525"/>
      <c r="DB5" s="525"/>
      <c r="DC5" s="525"/>
      <c r="DD5" s="525"/>
      <c r="DE5" s="525"/>
      <c r="DF5" s="525"/>
      <c r="DG5" s="525"/>
      <c r="DH5" s="525"/>
      <c r="DI5" s="525"/>
      <c r="DJ5" s="525"/>
      <c r="DK5" s="525"/>
      <c r="DL5" s="525"/>
      <c r="DM5" s="525"/>
      <c r="DN5" s="525"/>
      <c r="DO5" s="525"/>
      <c r="DP5" s="525"/>
      <c r="DQ5" s="525"/>
      <c r="DR5" s="525"/>
      <c r="DS5" s="525"/>
      <c r="DT5" s="525"/>
      <c r="DU5" s="525"/>
      <c r="DV5" s="525"/>
      <c r="DW5" s="525"/>
      <c r="DX5" s="525"/>
      <c r="DY5" s="525"/>
      <c r="DZ5" s="525"/>
      <c r="EA5" s="525"/>
      <c r="EB5" s="525"/>
      <c r="EC5" s="525"/>
      <c r="ED5" s="525"/>
      <c r="EE5" s="525"/>
      <c r="EF5" s="525"/>
      <c r="EG5" s="525"/>
      <c r="EH5" s="525"/>
      <c r="EI5" s="525"/>
      <c r="EJ5" s="525"/>
      <c r="EK5" s="525"/>
      <c r="EL5" s="525"/>
      <c r="EM5" s="525"/>
      <c r="EN5" s="525"/>
      <c r="EO5" s="525"/>
      <c r="EP5" s="525"/>
      <c r="EQ5" s="525"/>
      <c r="ER5" s="525"/>
      <c r="ES5" s="525"/>
      <c r="ET5" s="525"/>
      <c r="EU5" s="525"/>
      <c r="EV5" s="525"/>
      <c r="EW5" s="525"/>
      <c r="EX5" s="525"/>
      <c r="EY5" s="525"/>
      <c r="EZ5" s="525"/>
      <c r="FA5" s="525"/>
      <c r="FB5" s="525"/>
      <c r="FC5" s="525"/>
      <c r="FD5" s="525"/>
      <c r="FE5" s="525"/>
      <c r="FF5" s="525"/>
      <c r="FG5" s="525"/>
      <c r="FH5" s="525"/>
      <c r="FI5" s="525"/>
      <c r="FJ5" s="525"/>
      <c r="FK5" s="525"/>
      <c r="FL5" s="525"/>
      <c r="FM5" s="525"/>
      <c r="FN5" s="525"/>
      <c r="FO5" s="525"/>
      <c r="FP5" s="525"/>
      <c r="FQ5" s="525"/>
      <c r="FR5" s="525"/>
      <c r="FS5" s="525"/>
      <c r="FT5" s="525"/>
      <c r="FU5" s="525"/>
      <c r="FV5" s="525"/>
      <c r="FW5" s="525"/>
      <c r="FX5" s="525"/>
      <c r="FY5" s="525"/>
      <c r="FZ5" s="525"/>
      <c r="GA5" s="525"/>
      <c r="GB5" s="525"/>
      <c r="GC5" s="525"/>
      <c r="GD5" s="525"/>
      <c r="GE5" s="525"/>
      <c r="GF5" s="525"/>
      <c r="GG5" s="525"/>
      <c r="GH5" s="525"/>
      <c r="GI5" s="525"/>
      <c r="GJ5" s="525"/>
      <c r="GK5" s="525"/>
      <c r="GL5" s="525"/>
      <c r="GM5" s="525"/>
      <c r="GN5" s="525"/>
      <c r="GO5" s="525"/>
      <c r="GP5" s="525"/>
      <c r="GQ5" s="525"/>
      <c r="GR5" s="525"/>
      <c r="GS5" s="525"/>
      <c r="GT5" s="525"/>
      <c r="GU5" s="525"/>
      <c r="GV5" s="525"/>
      <c r="GW5" s="525"/>
      <c r="GX5" s="525"/>
      <c r="GY5" s="525"/>
      <c r="GZ5" s="525"/>
      <c r="HA5" s="525"/>
      <c r="HB5" s="525"/>
      <c r="HC5" s="525"/>
      <c r="HD5" s="525"/>
      <c r="HE5" s="525"/>
      <c r="HF5" s="525"/>
      <c r="HG5" s="525"/>
      <c r="HH5" s="525"/>
      <c r="HI5" s="525"/>
      <c r="HJ5" s="525"/>
      <c r="HK5" s="525"/>
      <c r="HL5" s="525"/>
      <c r="HM5" s="525"/>
      <c r="HN5" s="525"/>
      <c r="HO5" s="525"/>
      <c r="HP5" s="525"/>
      <c r="HQ5" s="525"/>
      <c r="HR5" s="525"/>
      <c r="HS5" s="525"/>
      <c r="HT5" s="525"/>
      <c r="HU5" s="525"/>
      <c r="HV5" s="525"/>
      <c r="HW5" s="525"/>
      <c r="HX5" s="525"/>
      <c r="HY5" s="525"/>
      <c r="HZ5" s="525"/>
      <c r="IA5" s="525"/>
      <c r="IB5" s="525"/>
      <c r="IC5" s="525"/>
      <c r="ID5" s="525"/>
      <c r="IE5" s="525"/>
      <c r="IF5" s="525"/>
      <c r="IG5" s="525"/>
      <c r="IH5" s="525"/>
      <c r="II5" s="525"/>
      <c r="IJ5" s="525"/>
      <c r="IK5" s="525"/>
      <c r="IL5" s="525"/>
      <c r="IM5" s="525"/>
      <c r="IN5" s="525"/>
      <c r="IO5" s="525"/>
      <c r="IP5" s="525"/>
      <c r="IQ5" s="525"/>
      <c r="IR5" s="525"/>
      <c r="IS5" s="525"/>
      <c r="IT5" s="525"/>
      <c r="IU5" s="525"/>
    </row>
    <row r="7" spans="1:255" s="70" customFormat="1" ht="38.25">
      <c r="A7" s="433"/>
      <c r="B7" s="755" t="s">
        <v>465</v>
      </c>
      <c r="C7" s="755" t="s">
        <v>466</v>
      </c>
      <c r="D7" s="756" t="s">
        <v>467</v>
      </c>
      <c r="E7" s="756" t="s">
        <v>468</v>
      </c>
      <c r="F7" s="756" t="s">
        <v>469</v>
      </c>
      <c r="G7" s="757" t="s">
        <v>470</v>
      </c>
      <c r="H7" s="758" t="s">
        <v>471</v>
      </c>
      <c r="I7" s="758" t="s">
        <v>472</v>
      </c>
      <c r="J7" s="759" t="s">
        <v>455</v>
      </c>
      <c r="K7" s="760" t="s">
        <v>473</v>
      </c>
      <c r="L7" s="760" t="s">
        <v>474</v>
      </c>
      <c r="M7" s="760" t="s">
        <v>475</v>
      </c>
      <c r="N7" s="761" t="s">
        <v>476</v>
      </c>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row>
    <row r="8" spans="1:255" s="75" customFormat="1">
      <c r="A8" s="354" t="str">
        <f>LEFT(C8,3)</f>
        <v>1.3</v>
      </c>
      <c r="B8" s="762">
        <v>2.0099999999999998</v>
      </c>
      <c r="C8" s="763" t="str">
        <f>VLOOKUP(B8,[4]PA!A:Q,2,FALSE)</f>
        <v>1.3.2</v>
      </c>
      <c r="D8" s="764" t="s">
        <v>314</v>
      </c>
      <c r="E8" s="765" t="str">
        <f>VLOOKUP(B8,[4]PA!A:Q,3,FALSE)</f>
        <v>Equipamentos para o Studio</v>
      </c>
      <c r="F8" s="765" t="str">
        <f>VLOOKUP(B8,PA!A:Q,5,FALSE)</f>
        <v>Sistema Nacional (SN)</v>
      </c>
      <c r="G8" s="766">
        <f>VLOOKUP(B8,PA!A:Q,8,FALSE)</f>
        <v>85714.29</v>
      </c>
      <c r="H8" s="767">
        <f>VLOOKUP($B8,PA!$A:$Q,9,FALSE)</f>
        <v>1</v>
      </c>
      <c r="I8" s="767">
        <f>VLOOKUP($B8,PA!$A:$Q,10,FALSE)</f>
        <v>0</v>
      </c>
      <c r="J8" s="768" t="str">
        <f>VLOOKUP($B8,PA!A:Q,12,FALSE)</f>
        <v>Sistema Nacional</v>
      </c>
      <c r="K8" s="769">
        <f>VLOOKUP(B8,PA!A:Q,13,FALSE)</f>
        <v>43617</v>
      </c>
      <c r="L8" s="769">
        <f t="shared" ref="L8:L44" si="0">K8+90</f>
        <v>43707</v>
      </c>
      <c r="M8" s="769"/>
      <c r="N8" s="770" t="s">
        <v>166</v>
      </c>
      <c r="O8" s="355"/>
      <c r="P8" s="74"/>
      <c r="Q8" s="74"/>
      <c r="R8" s="74"/>
      <c r="S8" s="74"/>
      <c r="T8" s="74"/>
      <c r="U8" s="74"/>
      <c r="V8" s="74"/>
      <c r="W8" s="74"/>
      <c r="X8" s="74"/>
      <c r="Y8" s="74"/>
      <c r="Z8" s="74"/>
      <c r="AA8" s="74"/>
    </row>
    <row r="9" spans="1:255" s="75" customFormat="1">
      <c r="A9" s="354" t="str">
        <f t="shared" ref="A9:A72" si="1">LEFT(C9,3)</f>
        <v>1.5</v>
      </c>
      <c r="B9" s="762">
        <v>2.02</v>
      </c>
      <c r="C9" s="763" t="str">
        <f>VLOOKUP(B9,[4]PA!A:Q,2,FALSE)</f>
        <v>1.5.1</v>
      </c>
      <c r="D9" s="764" t="s">
        <v>341</v>
      </c>
      <c r="E9" s="765" t="str">
        <f>VLOOKUP(B9,[4]PA!A:Q,3,FALSE)</f>
        <v>Sistema de Automação de Auditoria</v>
      </c>
      <c r="F9" s="765" t="str">
        <f>VLOOKUP(B9,PA!A:Q,5,FALSE)</f>
        <v>Sistema Nacional (SN)</v>
      </c>
      <c r="G9" s="766">
        <f>VLOOKUP(B9,PA!A:Q,8,FALSE)</f>
        <v>857142.86</v>
      </c>
      <c r="H9" s="767">
        <f>VLOOKUP($B9,PA!$A:$Q,9,FALSE)</f>
        <v>1</v>
      </c>
      <c r="I9" s="767">
        <f>VLOOKUP($B9,PA!$A:$Q,10,FALSE)</f>
        <v>0</v>
      </c>
      <c r="J9" s="768" t="str">
        <f>VLOOKUP($B9,PA!A:Q,12,FALSE)</f>
        <v>Sistema Nacional</v>
      </c>
      <c r="K9" s="769">
        <f>VLOOKUP(B9,PA!A:Q,13,FALSE)</f>
        <v>43617</v>
      </c>
      <c r="L9" s="769">
        <f t="shared" si="0"/>
        <v>43707</v>
      </c>
      <c r="M9" s="769"/>
      <c r="N9" s="770" t="s">
        <v>166</v>
      </c>
      <c r="O9" s="355"/>
      <c r="P9" s="74"/>
      <c r="Q9" s="74"/>
      <c r="R9" s="74"/>
      <c r="S9" s="74"/>
      <c r="T9" s="74"/>
    </row>
    <row r="10" spans="1:255" s="75" customFormat="1" ht="27.6" customHeight="1">
      <c r="A10" s="354" t="str">
        <f t="shared" si="1"/>
        <v>1.5</v>
      </c>
      <c r="B10" s="762">
        <v>2.0299999999999998</v>
      </c>
      <c r="C10" s="763" t="str">
        <f>VLOOKUP(B10,[4]PA!A:Q,2,FALSE)</f>
        <v>1.5.1</v>
      </c>
      <c r="D10" s="764" t="s">
        <v>342</v>
      </c>
      <c r="E10" s="765" t="str">
        <f>VLOOKUP(B10,[4]PA!A:Q,3,FALSE)</f>
        <v>Infraestrutura Tecnológica (Sistema de Automação de Auditoria)</v>
      </c>
      <c r="F10" s="765" t="str">
        <f>VLOOKUP(B10,PA!A:Q,5,FALSE)</f>
        <v>Sistema Nacional (SN)</v>
      </c>
      <c r="G10" s="766">
        <f>VLOOKUP(B10,PA!A:Q,8,FALSE)</f>
        <v>142857.14000000001</v>
      </c>
      <c r="H10" s="767">
        <f>VLOOKUP($B10,PA!$A:$Q,9,FALSE)</f>
        <v>1</v>
      </c>
      <c r="I10" s="767">
        <f>VLOOKUP($B10,PA!$A:$Q,10,FALSE)</f>
        <v>0</v>
      </c>
      <c r="J10" s="768" t="str">
        <f>VLOOKUP($B10,PA!A:Q,12,FALSE)</f>
        <v>Sistema Nacional</v>
      </c>
      <c r="K10" s="769">
        <f>VLOOKUP(B10,PA!A:Q,13,FALSE)</f>
        <v>43618</v>
      </c>
      <c r="L10" s="769">
        <f t="shared" si="0"/>
        <v>43708</v>
      </c>
      <c r="M10" s="769"/>
      <c r="N10" s="770" t="s">
        <v>166</v>
      </c>
      <c r="P10" s="74"/>
      <c r="Q10" s="74"/>
      <c r="R10" s="74"/>
      <c r="S10" s="74"/>
      <c r="T10" s="74"/>
    </row>
    <row r="11" spans="1:255" s="75" customFormat="1" ht="25.5">
      <c r="A11" s="354" t="str">
        <f t="shared" si="1"/>
        <v>2.3</v>
      </c>
      <c r="B11" s="762">
        <v>2.04</v>
      </c>
      <c r="C11" s="763" t="str">
        <f>VLOOKUP(B11,[4]PA!A:Q,2,FALSE)</f>
        <v>2.3.1</v>
      </c>
      <c r="D11" s="764" t="s">
        <v>402</v>
      </c>
      <c r="E11" s="765" t="str">
        <f>VLOOKUP(B11,[4]PA!A:Q,3,FALSE)</f>
        <v xml:space="preserve">Instalação de licenças de Sistema de Captura de Documento Desktop </v>
      </c>
      <c r="F11" s="765" t="str">
        <f>VLOOKUP(B11,PA!A:Q,5,FALSE)</f>
        <v>Sistema Nacional (SN)</v>
      </c>
      <c r="G11" s="766">
        <f>VLOOKUP(B11,PA!A:Q,8,FALSE)</f>
        <v>53142.86</v>
      </c>
      <c r="H11" s="767">
        <f>VLOOKUP($B11,PA!$A:$Q,9,FALSE)</f>
        <v>1</v>
      </c>
      <c r="I11" s="767">
        <f>VLOOKUP($B11,PA!$A:$Q,10,FALSE)</f>
        <v>0</v>
      </c>
      <c r="J11" s="768" t="str">
        <f>VLOOKUP($B11,PA!A:Q,12,FALSE)</f>
        <v>Sistema Nacional</v>
      </c>
      <c r="K11" s="769">
        <f>VLOOKUP(B11,PA!A:Q,13,FALSE)</f>
        <v>43617</v>
      </c>
      <c r="L11" s="769">
        <f t="shared" si="0"/>
        <v>43707</v>
      </c>
      <c r="M11" s="769"/>
      <c r="N11" s="770" t="s">
        <v>166</v>
      </c>
      <c r="O11" s="355"/>
      <c r="P11" s="74"/>
      <c r="Q11" s="74"/>
      <c r="R11" s="74"/>
      <c r="S11" s="74"/>
      <c r="T11" s="74"/>
    </row>
    <row r="12" spans="1:255" s="75" customFormat="1">
      <c r="A12" s="354" t="str">
        <f t="shared" si="1"/>
        <v>2.3</v>
      </c>
      <c r="B12" s="762">
        <v>2.0499999999999998</v>
      </c>
      <c r="C12" s="763" t="str">
        <f>VLOOKUP(B12,[4]PA!A:Q,2,FALSE)</f>
        <v>2.3.1</v>
      </c>
      <c r="D12" s="764" t="s">
        <v>403</v>
      </c>
      <c r="E12" s="765" t="str">
        <f>VLOOKUP(B12,[4]PA!A:Q,3,FALSE)</f>
        <v xml:space="preserve">Levantamento de requisitos funcionais </v>
      </c>
      <c r="F12" s="765" t="str">
        <f>VLOOKUP(B12,PA!A:Q,5,FALSE)</f>
        <v>Sistema Nacional (SN)</v>
      </c>
      <c r="G12" s="766">
        <f>VLOOKUP(B12,PA!A:Q,8,FALSE)</f>
        <v>15428.57</v>
      </c>
      <c r="H12" s="767">
        <f>VLOOKUP($B12,PA!$A:$Q,9,FALSE)</f>
        <v>1</v>
      </c>
      <c r="I12" s="767">
        <f>VLOOKUP($B12,PA!$A:$Q,10,FALSE)</f>
        <v>0</v>
      </c>
      <c r="J12" s="768" t="str">
        <f>VLOOKUP($B12,PA!A:Q,12,FALSE)</f>
        <v>Sistema Nacional</v>
      </c>
      <c r="K12" s="769">
        <f>VLOOKUP(B12,PA!A:Q,13,FALSE)</f>
        <v>43497</v>
      </c>
      <c r="L12" s="769">
        <f t="shared" si="0"/>
        <v>43587</v>
      </c>
      <c r="M12" s="769"/>
      <c r="N12" s="770" t="s">
        <v>166</v>
      </c>
      <c r="O12" s="355"/>
      <c r="P12" s="74"/>
      <c r="Q12" s="74"/>
      <c r="R12" s="74"/>
      <c r="S12" s="74"/>
      <c r="T12" s="74"/>
    </row>
    <row r="13" spans="1:255" s="75" customFormat="1" ht="27.6" customHeight="1">
      <c r="A13" s="354" t="str">
        <f t="shared" si="1"/>
        <v>2.3</v>
      </c>
      <c r="B13" s="762">
        <v>2.06</v>
      </c>
      <c r="C13" s="763" t="str">
        <f>VLOOKUP(B13,[4]PA!A:Q,2,FALSE)</f>
        <v>2.3.1</v>
      </c>
      <c r="D13" s="764" t="s">
        <v>404</v>
      </c>
      <c r="E13" s="765" t="str">
        <f>VLOOKUP(B13,[4]PA!A:Q,3,FALSE)</f>
        <v>Sistema automatizado de processo eletrônico com workflow</v>
      </c>
      <c r="F13" s="765" t="str">
        <f>VLOOKUP(B13,PA!A:Q,5,FALSE)</f>
        <v>Sistema Nacional (SN)</v>
      </c>
      <c r="G13" s="766">
        <f>VLOOKUP(B13,PA!A:Q,8,FALSE)</f>
        <v>1428571.43</v>
      </c>
      <c r="H13" s="767">
        <f>VLOOKUP($B13,PA!$A:$Q,9,FALSE)</f>
        <v>1</v>
      </c>
      <c r="I13" s="767">
        <f>VLOOKUP($B13,PA!$A:$Q,10,FALSE)</f>
        <v>0</v>
      </c>
      <c r="J13" s="768" t="str">
        <f>VLOOKUP($B13,PA!A:Q,12,FALSE)</f>
        <v>Sistema Nacional</v>
      </c>
      <c r="K13" s="769">
        <f>VLOOKUP(B13,PA!A:Q,13,FALSE)</f>
        <v>43617</v>
      </c>
      <c r="L13" s="769">
        <f t="shared" si="0"/>
        <v>43707</v>
      </c>
      <c r="M13" s="769"/>
      <c r="N13" s="770" t="s">
        <v>166</v>
      </c>
      <c r="O13" s="355"/>
      <c r="P13" s="74"/>
      <c r="Q13" s="74"/>
      <c r="R13" s="74"/>
      <c r="S13" s="74"/>
      <c r="T13" s="74"/>
      <c r="U13" s="74"/>
      <c r="V13" s="74"/>
      <c r="W13" s="74"/>
      <c r="X13" s="74"/>
      <c r="Y13" s="74"/>
      <c r="Z13" s="74"/>
      <c r="AA13" s="74"/>
    </row>
    <row r="14" spans="1:255" s="75" customFormat="1" ht="27.6" customHeight="1">
      <c r="A14" s="354" t="str">
        <f t="shared" si="1"/>
        <v>2.1</v>
      </c>
      <c r="B14" s="762">
        <v>2.0699999999999998</v>
      </c>
      <c r="C14" s="763" t="str">
        <f>VLOOKUP(B14,[4]PA!A:Q,2,FALSE)</f>
        <v>2.1.1</v>
      </c>
      <c r="D14" s="764" t="s">
        <v>383</v>
      </c>
      <c r="E14" s="765" t="str">
        <f>VLOOKUP(B14,[4]PA!A:Q,3,FALSE)</f>
        <v>Material didático para capacitação técnica</v>
      </c>
      <c r="F14" s="765" t="str">
        <f>VLOOKUP(B14,PA!A:Q,5,FALSE)</f>
        <v>Sistema Nacional (SN)</v>
      </c>
      <c r="G14" s="766">
        <f>VLOOKUP(B14,PA!A:Q,8,FALSE)</f>
        <v>40000</v>
      </c>
      <c r="H14" s="767">
        <f>VLOOKUP($B14,PA!$A:$Q,9,FALSE)</f>
        <v>1</v>
      </c>
      <c r="I14" s="767">
        <f>VLOOKUP($B14,PA!$A:$Q,10,FALSE)</f>
        <v>0</v>
      </c>
      <c r="J14" s="768" t="str">
        <f>VLOOKUP($B14,PA!A:Q,12,FALSE)</f>
        <v>Sistema Nacional</v>
      </c>
      <c r="K14" s="769">
        <f>VLOOKUP(B14,PA!A:Q,13,FALSE)</f>
        <v>43617</v>
      </c>
      <c r="L14" s="769">
        <f t="shared" si="0"/>
        <v>43707</v>
      </c>
      <c r="M14" s="769"/>
      <c r="N14" s="770" t="s">
        <v>166</v>
      </c>
      <c r="O14" s="355"/>
      <c r="P14" s="74"/>
      <c r="Q14" s="74"/>
      <c r="R14" s="74"/>
      <c r="S14" s="74"/>
      <c r="T14" s="74"/>
      <c r="U14" s="74"/>
      <c r="V14" s="74"/>
      <c r="W14" s="74"/>
      <c r="X14" s="74"/>
      <c r="Y14" s="74"/>
      <c r="Z14" s="74"/>
      <c r="AA14" s="74"/>
    </row>
    <row r="15" spans="1:255" s="75" customFormat="1" ht="27.6" customHeight="1">
      <c r="A15" s="354" t="str">
        <f t="shared" si="1"/>
        <v>1.4</v>
      </c>
      <c r="B15" s="762">
        <v>2.08</v>
      </c>
      <c r="C15" s="763" t="str">
        <f>VLOOKUP(B15,[4]PA!A:Q,2,FALSE)</f>
        <v>1.4.2</v>
      </c>
      <c r="D15" s="764" t="s">
        <v>323</v>
      </c>
      <c r="E15" s="765" t="str">
        <f>VLOOKUP(B15,[4]PA!A:Q,3,FALSE)</f>
        <v>Aquisição e/ou expansão dos componentes do hardware de banco de dados Oracle.</v>
      </c>
      <c r="F15" s="765" t="str">
        <f>VLOOKUP(B15,PA!A:Q,5,FALSE)</f>
        <v>Sistema Nacional (SN)</v>
      </c>
      <c r="G15" s="766">
        <f>VLOOKUP(B15,PA!A:Q,8,FALSE)</f>
        <v>1857143</v>
      </c>
      <c r="H15" s="767">
        <f>VLOOKUP($B15,PA!$A:$Q,9,FALSE)</f>
        <v>1</v>
      </c>
      <c r="I15" s="767">
        <f>VLOOKUP($B15,PA!$A:$Q,10,FALSE)</f>
        <v>0</v>
      </c>
      <c r="J15" s="768" t="str">
        <f>VLOOKUP($B15,PA!A:Q,12,FALSE)</f>
        <v>Sistema Nacional</v>
      </c>
      <c r="K15" s="769">
        <f>VLOOKUP(B15,PA!A:Q,13,FALSE)</f>
        <v>43497</v>
      </c>
      <c r="L15" s="769">
        <f t="shared" si="0"/>
        <v>43587</v>
      </c>
      <c r="M15" s="769"/>
      <c r="N15" s="770" t="s">
        <v>166</v>
      </c>
      <c r="O15" s="355"/>
      <c r="P15" s="74"/>
      <c r="Q15" s="74"/>
      <c r="R15" s="74"/>
      <c r="S15" s="74"/>
      <c r="T15" s="74"/>
      <c r="U15" s="74"/>
      <c r="V15" s="74"/>
      <c r="W15" s="74"/>
      <c r="X15" s="74"/>
      <c r="Y15" s="74"/>
      <c r="Z15" s="74"/>
      <c r="AA15" s="74"/>
    </row>
    <row r="16" spans="1:255" s="75" customFormat="1" ht="25.5">
      <c r="A16" s="354" t="str">
        <f t="shared" si="1"/>
        <v>1.4</v>
      </c>
      <c r="B16" s="762">
        <v>2.09</v>
      </c>
      <c r="C16" s="763" t="str">
        <f>VLOOKUP(B16,[4]PA!A:Q,2,FALSE)</f>
        <v>1.4.2</v>
      </c>
      <c r="D16" s="764" t="s">
        <v>324</v>
      </c>
      <c r="E16" s="765" t="str">
        <f>VLOOKUP(B16,[4]PA!A:Q,3,FALSE)</f>
        <v>Adquisição de solução para o ambiente de Disaster/Recover referente a solução Oracle, podendo ser em nuvem ou fisica.</v>
      </c>
      <c r="F16" s="765" t="str">
        <f>VLOOKUP(B16,PA!A:Q,5,FALSE)</f>
        <v>Sistema Nacional (SN)</v>
      </c>
      <c r="G16" s="766">
        <f>VLOOKUP(B16,PA!A:Q,8,FALSE)</f>
        <v>1228571</v>
      </c>
      <c r="H16" s="767">
        <f>VLOOKUP($B16,PA!$A:$Q,9,FALSE)</f>
        <v>1</v>
      </c>
      <c r="I16" s="767">
        <f>VLOOKUP($B16,PA!$A:$Q,10,FALSE)</f>
        <v>0</v>
      </c>
      <c r="J16" s="768" t="str">
        <f>VLOOKUP($B16,PA!A:Q,12,FALSE)</f>
        <v>Sistema Nacional</v>
      </c>
      <c r="K16" s="769">
        <f>VLOOKUP(B16,PA!A:Q,13,FALSE)</f>
        <v>43862</v>
      </c>
      <c r="L16" s="769">
        <f t="shared" si="0"/>
        <v>43952</v>
      </c>
      <c r="M16" s="769"/>
      <c r="N16" s="770" t="s">
        <v>166</v>
      </c>
      <c r="O16" s="355"/>
      <c r="P16" s="74"/>
      <c r="Q16" s="74"/>
      <c r="R16" s="74"/>
      <c r="S16" s="74"/>
      <c r="T16" s="74"/>
      <c r="U16" s="74"/>
      <c r="V16" s="74"/>
      <c r="W16" s="74"/>
      <c r="X16" s="74"/>
      <c r="Y16" s="74"/>
      <c r="Z16" s="74"/>
      <c r="AA16" s="74"/>
    </row>
    <row r="17" spans="1:27" s="75" customFormat="1" ht="42" customHeight="1">
      <c r="A17" s="354" t="str">
        <f t="shared" si="1"/>
        <v>1.4</v>
      </c>
      <c r="B17" s="762">
        <v>2.1</v>
      </c>
      <c r="C17" s="763" t="str">
        <f>VLOOKUP(B17,[4]PA!A:Q,2,FALSE)</f>
        <v>1.4.2</v>
      </c>
      <c r="D17" s="764" t="s">
        <v>325</v>
      </c>
      <c r="E17" s="765" t="str">
        <f>VLOOKUP(B17,[4]PA!A:Q,3,FALSE)</f>
        <v>Routers, Switch, e Access Points e demais recursos disponibilizados</v>
      </c>
      <c r="F17" s="765" t="str">
        <f>VLOOKUP(B17,PA!A:Q,5,FALSE)</f>
        <v>Sistema Nacional (SN)</v>
      </c>
      <c r="G17" s="766">
        <f>VLOOKUP(B17,PA!A:Q,8,FALSE)</f>
        <v>571429</v>
      </c>
      <c r="H17" s="767">
        <f>VLOOKUP($B17,PA!$A:$Q,9,FALSE)</f>
        <v>1</v>
      </c>
      <c r="I17" s="767">
        <f>VLOOKUP($B17,PA!$A:$Q,10,FALSE)</f>
        <v>0</v>
      </c>
      <c r="J17" s="768" t="str">
        <f>VLOOKUP($B17,PA!A:Q,12,FALSE)</f>
        <v>Sistema Nacional</v>
      </c>
      <c r="K17" s="769">
        <f>VLOOKUP(B17,PA!A:Q,13,FALSE)</f>
        <v>43497</v>
      </c>
      <c r="L17" s="769">
        <f t="shared" si="0"/>
        <v>43587</v>
      </c>
      <c r="M17" s="769"/>
      <c r="N17" s="770" t="s">
        <v>166</v>
      </c>
      <c r="O17" s="355"/>
      <c r="P17" s="74"/>
      <c r="Q17" s="74"/>
      <c r="R17" s="74"/>
      <c r="S17" s="74"/>
      <c r="T17" s="74"/>
      <c r="U17" s="74"/>
      <c r="V17" s="74"/>
      <c r="W17" s="74"/>
      <c r="X17" s="74"/>
      <c r="Y17" s="74"/>
      <c r="Z17" s="74"/>
      <c r="AA17" s="74"/>
    </row>
    <row r="18" spans="1:27" s="75" customFormat="1">
      <c r="A18" s="354" t="str">
        <f t="shared" si="1"/>
        <v>1.4</v>
      </c>
      <c r="B18" s="762">
        <v>2.11</v>
      </c>
      <c r="C18" s="763" t="str">
        <f>VLOOKUP(B18,[4]PA!A:Q,2,FALSE)</f>
        <v>1.4.2</v>
      </c>
      <c r="D18" s="764" t="s">
        <v>326</v>
      </c>
      <c r="E18" s="765" t="str">
        <f>VLOOKUP(B18,[4]PA!A:Q,3,FALSE)</f>
        <v>VDI</v>
      </c>
      <c r="F18" s="765" t="str">
        <f>VLOOKUP(B18,PA!A:Q,5,FALSE)</f>
        <v>Sistema Nacional (SN)</v>
      </c>
      <c r="G18" s="766">
        <f>VLOOKUP(B18,PA!A:Q,8,FALSE)</f>
        <v>857143</v>
      </c>
      <c r="H18" s="767">
        <f>VLOOKUP($B18,PA!$A:$Q,9,FALSE)</f>
        <v>1</v>
      </c>
      <c r="I18" s="767">
        <f>VLOOKUP($B18,PA!$A:$Q,10,FALSE)</f>
        <v>0</v>
      </c>
      <c r="J18" s="768" t="str">
        <f>VLOOKUP($B18,PA!A:Q,12,FALSE)</f>
        <v>Sistema Nacional</v>
      </c>
      <c r="K18" s="769">
        <f>VLOOKUP(B18,PA!A:Q,13,FALSE)</f>
        <v>43498</v>
      </c>
      <c r="L18" s="769">
        <f t="shared" si="0"/>
        <v>43588</v>
      </c>
      <c r="M18" s="769"/>
      <c r="N18" s="770" t="s">
        <v>166</v>
      </c>
      <c r="O18" s="355"/>
      <c r="P18" s="74"/>
      <c r="Q18" s="74"/>
      <c r="R18" s="74"/>
      <c r="S18" s="74"/>
      <c r="T18" s="74"/>
      <c r="U18" s="74"/>
      <c r="V18" s="74"/>
      <c r="W18" s="74"/>
      <c r="X18" s="74"/>
      <c r="Y18" s="74"/>
      <c r="Z18" s="74"/>
      <c r="AA18" s="74"/>
    </row>
    <row r="19" spans="1:27" s="75" customFormat="1" ht="27.6" customHeight="1">
      <c r="A19" s="354" t="str">
        <f t="shared" si="1"/>
        <v>1.4</v>
      </c>
      <c r="B19" s="762">
        <v>2.12</v>
      </c>
      <c r="C19" s="763" t="str">
        <f>VLOOKUP(B19,[4]PA!A:Q,2,FALSE)</f>
        <v>1.4.2</v>
      </c>
      <c r="D19" s="764" t="s">
        <v>327</v>
      </c>
      <c r="E19" s="765" t="str">
        <f>VLOOKUP(B19,[4]PA!A:Q,3,FALSE)</f>
        <v xml:space="preserve">Solução de servidores </v>
      </c>
      <c r="F19" s="765" t="str">
        <f>VLOOKUP(B19,PA!A:Q,5,FALSE)</f>
        <v>Sistema Nacional (SN)</v>
      </c>
      <c r="G19" s="766">
        <f>VLOOKUP(B19,PA!A:Q,8,FALSE)</f>
        <v>642857</v>
      </c>
      <c r="H19" s="767">
        <f>VLOOKUP($B19,PA!$A:$Q,9,FALSE)</f>
        <v>1</v>
      </c>
      <c r="I19" s="767">
        <f>VLOOKUP($B19,PA!$A:$Q,10,FALSE)</f>
        <v>0</v>
      </c>
      <c r="J19" s="768" t="str">
        <f>VLOOKUP($B19,PA!A:Q,12,FALSE)</f>
        <v>Sistema Nacional</v>
      </c>
      <c r="K19" s="769">
        <f>VLOOKUP(B19,PA!A:Q,13,FALSE)</f>
        <v>43497</v>
      </c>
      <c r="L19" s="769">
        <f t="shared" si="0"/>
        <v>43587</v>
      </c>
      <c r="M19" s="769"/>
      <c r="N19" s="770" t="s">
        <v>166</v>
      </c>
      <c r="O19" s="355"/>
      <c r="P19" s="74"/>
      <c r="Q19" s="74"/>
      <c r="R19" s="74"/>
      <c r="S19" s="74"/>
      <c r="T19" s="74"/>
      <c r="U19" s="74"/>
      <c r="V19" s="74"/>
      <c r="W19" s="74"/>
      <c r="X19" s="74"/>
      <c r="Y19" s="74"/>
      <c r="Z19" s="74"/>
      <c r="AA19" s="74"/>
    </row>
    <row r="20" spans="1:27" s="75" customFormat="1" ht="27.6" customHeight="1">
      <c r="A20" s="354" t="str">
        <f t="shared" si="1"/>
        <v>1.4</v>
      </c>
      <c r="B20" s="762">
        <v>2.13</v>
      </c>
      <c r="C20" s="763" t="str">
        <f>VLOOKUP(B20,[4]PA!A:Q,2,FALSE)</f>
        <v>1.4.2</v>
      </c>
      <c r="D20" s="764" t="s">
        <v>328</v>
      </c>
      <c r="E20" s="765" t="str">
        <f>VLOOKUP(B20,[4]PA!A:Q,3,FALSE)</f>
        <v>Solução para acelerar e otimizar os serviços na rede WAN – WAN Optimizantion</v>
      </c>
      <c r="F20" s="765" t="str">
        <f>VLOOKUP(B20,PA!A:Q,5,FALSE)</f>
        <v>Sistema Nacional (SN)</v>
      </c>
      <c r="G20" s="766">
        <f>VLOOKUP(B20,PA!A:Q,8,FALSE)</f>
        <v>314286</v>
      </c>
      <c r="H20" s="767">
        <f>VLOOKUP($B20,PA!$A:$Q,9,FALSE)</f>
        <v>1</v>
      </c>
      <c r="I20" s="767">
        <f>VLOOKUP($B20,PA!$A:$Q,10,FALSE)</f>
        <v>0</v>
      </c>
      <c r="J20" s="768" t="str">
        <f>VLOOKUP($B20,PA!A:Q,12,FALSE)</f>
        <v>Sistema Nacional</v>
      </c>
      <c r="K20" s="769">
        <f>VLOOKUP(B20,PA!A:Q,13,FALSE)</f>
        <v>43498</v>
      </c>
      <c r="L20" s="769">
        <f t="shared" si="0"/>
        <v>43588</v>
      </c>
      <c r="M20" s="769"/>
      <c r="N20" s="770" t="s">
        <v>166</v>
      </c>
      <c r="O20" s="355"/>
      <c r="P20" s="74"/>
      <c r="Q20" s="74"/>
      <c r="R20" s="74"/>
      <c r="S20" s="74"/>
      <c r="T20" s="74"/>
      <c r="U20" s="74"/>
      <c r="V20" s="74"/>
      <c r="W20" s="74"/>
      <c r="X20" s="74"/>
      <c r="Y20" s="74"/>
      <c r="Z20" s="74"/>
      <c r="AA20" s="74"/>
    </row>
    <row r="21" spans="1:27" s="75" customFormat="1">
      <c r="A21" s="354" t="str">
        <f t="shared" si="1"/>
        <v>1.4</v>
      </c>
      <c r="B21" s="762">
        <v>2.14</v>
      </c>
      <c r="C21" s="763" t="str">
        <f>VLOOKUP(B21,[4]PA!A:Q,2,FALSE)</f>
        <v>1.4.2</v>
      </c>
      <c r="D21" s="764" t="s">
        <v>329</v>
      </c>
      <c r="E21" s="765" t="str">
        <f>VLOOKUP(B21,[4]PA!A:Q,3,FALSE)</f>
        <v>Solução de segurança e gestão de End Point</v>
      </c>
      <c r="F21" s="765" t="str">
        <f>VLOOKUP(B21,PA!A:Q,5,FALSE)</f>
        <v>Sistema Nacional (SN)</v>
      </c>
      <c r="G21" s="766">
        <f>VLOOKUP(B21,PA!A:Q,8,FALSE)</f>
        <v>514286</v>
      </c>
      <c r="H21" s="767">
        <f>VLOOKUP($B21,PA!$A:$Q,9,FALSE)</f>
        <v>1</v>
      </c>
      <c r="I21" s="767">
        <f>VLOOKUP($B21,PA!$A:$Q,10,FALSE)</f>
        <v>0</v>
      </c>
      <c r="J21" s="768" t="str">
        <f>VLOOKUP($B21,PA!A:Q,12,FALSE)</f>
        <v>Sistema Nacional</v>
      </c>
      <c r="K21" s="769">
        <f>VLOOKUP(B21,PA!A:Q,13,FALSE)</f>
        <v>43983</v>
      </c>
      <c r="L21" s="769">
        <f t="shared" si="0"/>
        <v>44073</v>
      </c>
      <c r="M21" s="769"/>
      <c r="N21" s="770" t="s">
        <v>166</v>
      </c>
      <c r="O21" s="355"/>
      <c r="P21" s="74"/>
      <c r="Q21" s="74"/>
      <c r="R21" s="74"/>
      <c r="S21" s="74"/>
      <c r="T21" s="74"/>
      <c r="U21" s="74"/>
      <c r="V21" s="74"/>
      <c r="W21" s="74"/>
      <c r="X21" s="74"/>
      <c r="Y21" s="74"/>
      <c r="Z21" s="74"/>
      <c r="AA21" s="74"/>
    </row>
    <row r="22" spans="1:27" s="75" customFormat="1" ht="27.6" customHeight="1">
      <c r="A22" s="354" t="str">
        <f t="shared" si="1"/>
        <v>1.4</v>
      </c>
      <c r="B22" s="762">
        <v>2.15</v>
      </c>
      <c r="C22" s="763" t="str">
        <f>VLOOKUP(B22,[4]PA!A:Q,2,FALSE)</f>
        <v>1.4.2</v>
      </c>
      <c r="D22" s="764" t="s">
        <v>330</v>
      </c>
      <c r="E22" s="765" t="str">
        <f>VLOOKUP(B22,[4]PA!A:Q,3,FALSE)</f>
        <v>Aquisição de equipamentos de TI end-points</v>
      </c>
      <c r="F22" s="765" t="str">
        <f>VLOOKUP(B22,PA!A:Q,5,FALSE)</f>
        <v>Sistema Nacional (SN)</v>
      </c>
      <c r="G22" s="766">
        <f>VLOOKUP(B22,PA!A:Q,8,FALSE)</f>
        <v>714286</v>
      </c>
      <c r="H22" s="767">
        <f>VLOOKUP($B22,PA!$A:$Q,9,FALSE)</f>
        <v>1</v>
      </c>
      <c r="I22" s="767">
        <f>VLOOKUP($B22,PA!$A:$Q,10,FALSE)</f>
        <v>0</v>
      </c>
      <c r="J22" s="768" t="str">
        <f>VLOOKUP($B22,PA!A:Q,12,FALSE)</f>
        <v>Sistema Nacional</v>
      </c>
      <c r="K22" s="769">
        <f>VLOOKUP(B22,PA!A:Q,13,FALSE)</f>
        <v>44075</v>
      </c>
      <c r="L22" s="769">
        <f t="shared" si="0"/>
        <v>44165</v>
      </c>
      <c r="M22" s="769"/>
      <c r="N22" s="770" t="s">
        <v>166</v>
      </c>
      <c r="O22" s="355"/>
      <c r="P22" s="74"/>
      <c r="Q22" s="74"/>
      <c r="R22" s="74"/>
      <c r="S22" s="74"/>
      <c r="T22" s="74"/>
      <c r="U22" s="74"/>
      <c r="V22" s="74"/>
      <c r="W22" s="74"/>
      <c r="X22" s="74"/>
      <c r="Y22" s="74"/>
      <c r="Z22" s="74"/>
      <c r="AA22" s="74"/>
    </row>
    <row r="23" spans="1:27" s="75" customFormat="1" ht="27.6" customHeight="1">
      <c r="A23" s="354" t="str">
        <f t="shared" si="1"/>
        <v>1.4</v>
      </c>
      <c r="B23" s="762">
        <v>2.16</v>
      </c>
      <c r="C23" s="763" t="str">
        <f>VLOOKUP(B23,[4]PA!A:Q,2,FALSE)</f>
        <v>1.4.2</v>
      </c>
      <c r="D23" s="764" t="s">
        <v>331</v>
      </c>
      <c r="E23" s="765" t="str">
        <f>VLOOKUP(B23,[4]PA!A:Q,3,FALSE)</f>
        <v>Solução de auditoria do Active Directory</v>
      </c>
      <c r="F23" s="765" t="str">
        <f>VLOOKUP(B23,PA!A:Q,5,FALSE)</f>
        <v>Sistema Nacional (SN)</v>
      </c>
      <c r="G23" s="766">
        <f>VLOOKUP(B23,PA!A:Q,8,FALSE)</f>
        <v>100000</v>
      </c>
      <c r="H23" s="767">
        <f>VLOOKUP($B23,PA!$A:$Q,9,FALSE)</f>
        <v>1</v>
      </c>
      <c r="I23" s="767">
        <f>VLOOKUP($B23,PA!$A:$Q,10,FALSE)</f>
        <v>0</v>
      </c>
      <c r="J23" s="768" t="str">
        <f>VLOOKUP($B23,PA!A:Q,12,FALSE)</f>
        <v>Sistema Nacional</v>
      </c>
      <c r="K23" s="769">
        <f>VLOOKUP(B23,PA!A:Q,13,FALSE)</f>
        <v>43862</v>
      </c>
      <c r="L23" s="769">
        <f t="shared" si="0"/>
        <v>43952</v>
      </c>
      <c r="M23" s="769"/>
      <c r="N23" s="770" t="s">
        <v>166</v>
      </c>
      <c r="O23" s="355"/>
      <c r="P23" s="74"/>
      <c r="Q23" s="74"/>
      <c r="R23" s="74"/>
      <c r="S23" s="74"/>
      <c r="T23" s="74"/>
      <c r="U23" s="74"/>
      <c r="V23" s="74"/>
      <c r="W23" s="74"/>
      <c r="X23" s="74"/>
      <c r="Y23" s="74"/>
      <c r="Z23" s="74"/>
      <c r="AA23" s="74"/>
    </row>
    <row r="24" spans="1:27" s="75" customFormat="1" ht="27.6" customHeight="1">
      <c r="A24" s="354" t="str">
        <f t="shared" si="1"/>
        <v>1.4</v>
      </c>
      <c r="B24" s="762">
        <v>2.17</v>
      </c>
      <c r="C24" s="763" t="str">
        <f>VLOOKUP(B24,[4]PA!A:Q,2,FALSE)</f>
        <v>1.4.2</v>
      </c>
      <c r="D24" s="764" t="s">
        <v>332</v>
      </c>
      <c r="E24" s="765" t="str">
        <f>VLOOKUP(B24,[4]PA!A:Q,3,FALSE)</f>
        <v xml:space="preserve">Solução de Firewall </v>
      </c>
      <c r="F24" s="765" t="str">
        <f>VLOOKUP(B24,PA!A:Q,5,FALSE)</f>
        <v>Sistema Nacional (SN)</v>
      </c>
      <c r="G24" s="766">
        <f>VLOOKUP(B24,PA!A:Q,8,FALSE)</f>
        <v>714286</v>
      </c>
      <c r="H24" s="767">
        <f>VLOOKUP($B24,PA!$A:$Q,9,FALSE)</f>
        <v>1</v>
      </c>
      <c r="I24" s="767">
        <f>VLOOKUP($B24,PA!$A:$Q,10,FALSE)</f>
        <v>0</v>
      </c>
      <c r="J24" s="768" t="str">
        <f>VLOOKUP($B24,PA!A:Q,12,FALSE)</f>
        <v>Sistema Nacional</v>
      </c>
      <c r="K24" s="769">
        <f>VLOOKUP(B24,PA!A:Q,13,FALSE)</f>
        <v>44075</v>
      </c>
      <c r="L24" s="769">
        <f t="shared" si="0"/>
        <v>44165</v>
      </c>
      <c r="M24" s="769"/>
      <c r="N24" s="770" t="s">
        <v>166</v>
      </c>
      <c r="O24" s="355"/>
      <c r="P24" s="74"/>
      <c r="Q24" s="74"/>
      <c r="R24" s="74"/>
      <c r="S24" s="74"/>
      <c r="T24" s="74"/>
      <c r="U24" s="74"/>
      <c r="V24" s="74"/>
      <c r="W24" s="74"/>
      <c r="X24" s="74"/>
      <c r="Y24" s="74"/>
      <c r="Z24" s="74"/>
      <c r="AA24" s="74"/>
    </row>
    <row r="25" spans="1:27" s="75" customFormat="1" ht="27.6" customHeight="1">
      <c r="A25" s="354" t="str">
        <f t="shared" si="1"/>
        <v>1.4</v>
      </c>
      <c r="B25" s="762">
        <v>2.1800000000000002</v>
      </c>
      <c r="C25" s="763" t="str">
        <f>VLOOKUP(B25,[4]PA!A:Q,2,FALSE)</f>
        <v>1.4.2</v>
      </c>
      <c r="D25" s="764" t="s">
        <v>333</v>
      </c>
      <c r="E25" s="765" t="str">
        <f>VLOOKUP(B25,[4]PA!A:Q,3,FALSE)</f>
        <v>Switchs</v>
      </c>
      <c r="F25" s="765" t="str">
        <f>VLOOKUP(B25,PA!A:Q,5,FALSE)</f>
        <v>Sistema Nacional (SN)</v>
      </c>
      <c r="G25" s="766">
        <f>VLOOKUP(B25,PA!A:Q,8,FALSE)</f>
        <v>1000000</v>
      </c>
      <c r="H25" s="767">
        <f>VLOOKUP($B25,PA!$A:$Q,9,FALSE)</f>
        <v>1</v>
      </c>
      <c r="I25" s="767">
        <f>VLOOKUP($B25,PA!$A:$Q,10,FALSE)</f>
        <v>0</v>
      </c>
      <c r="J25" s="768" t="str">
        <f>VLOOKUP($B25,PA!A:Q,12,FALSE)</f>
        <v>Sistema Nacional</v>
      </c>
      <c r="K25" s="769">
        <f>VLOOKUP(B25,PA!A:Q,13,FALSE)</f>
        <v>43497</v>
      </c>
      <c r="L25" s="769">
        <f t="shared" si="0"/>
        <v>43587</v>
      </c>
      <c r="M25" s="769"/>
      <c r="N25" s="770" t="s">
        <v>166</v>
      </c>
      <c r="O25" s="355"/>
      <c r="P25" s="74"/>
      <c r="Q25" s="74"/>
      <c r="R25" s="74"/>
      <c r="S25" s="74"/>
      <c r="T25" s="74"/>
      <c r="U25" s="74"/>
      <c r="V25" s="74"/>
      <c r="W25" s="74"/>
      <c r="X25" s="74"/>
      <c r="Y25" s="74"/>
      <c r="Z25" s="74"/>
      <c r="AA25" s="74"/>
    </row>
    <row r="26" spans="1:27" s="75" customFormat="1" ht="27.6" customHeight="1">
      <c r="A26" s="354" t="str">
        <f t="shared" si="1"/>
        <v>1.4</v>
      </c>
      <c r="B26" s="762">
        <v>2.19</v>
      </c>
      <c r="C26" s="763" t="str">
        <f>VLOOKUP(B26,[4]PA!A:Q,2,FALSE)</f>
        <v>1.4.2</v>
      </c>
      <c r="D26" s="764" t="s">
        <v>334</v>
      </c>
      <c r="E26" s="765" t="str">
        <f>VLOOKUP(B26,[4]PA!A:Q,3,FALSE)</f>
        <v>Aquisição de solução de Hiper-Convergência para a virtualização de servidores</v>
      </c>
      <c r="F26" s="765" t="str">
        <f>VLOOKUP(B26,PA!A:Q,5,FALSE)</f>
        <v>Sistema Nacional (SN)</v>
      </c>
      <c r="G26" s="766">
        <f>VLOOKUP(B26,PA!A:Q,8,FALSE)</f>
        <v>1371429</v>
      </c>
      <c r="H26" s="767">
        <f>VLOOKUP($B26,PA!$A:$Q,9,FALSE)</f>
        <v>1</v>
      </c>
      <c r="I26" s="767">
        <f>VLOOKUP($B26,PA!$A:$Q,10,FALSE)</f>
        <v>0</v>
      </c>
      <c r="J26" s="768" t="str">
        <f>VLOOKUP($B26,PA!A:Q,12,FALSE)</f>
        <v>Sistema Nacional</v>
      </c>
      <c r="K26" s="769">
        <f>VLOOKUP(B26,PA!A:Q,13,FALSE)</f>
        <v>43709</v>
      </c>
      <c r="L26" s="769">
        <f t="shared" si="0"/>
        <v>43799</v>
      </c>
      <c r="M26" s="769"/>
      <c r="N26" s="770" t="s">
        <v>166</v>
      </c>
      <c r="O26" s="355"/>
      <c r="P26" s="74"/>
      <c r="Q26" s="74"/>
      <c r="R26" s="74"/>
      <c r="S26" s="74"/>
      <c r="T26" s="74"/>
      <c r="U26" s="74"/>
      <c r="V26" s="74"/>
      <c r="W26" s="74"/>
      <c r="X26" s="74"/>
      <c r="Y26" s="74"/>
      <c r="Z26" s="74"/>
      <c r="AA26" s="74"/>
    </row>
    <row r="27" spans="1:27" s="75" customFormat="1" ht="25.5">
      <c r="A27" s="354" t="str">
        <f t="shared" si="1"/>
        <v>1.4</v>
      </c>
      <c r="B27" s="762">
        <v>2.2000000000000002</v>
      </c>
      <c r="C27" s="763" t="str">
        <f>VLOOKUP(B27,[4]PA!A:Q,2,FALSE)</f>
        <v>1.4.2</v>
      </c>
      <c r="D27" s="764" t="s">
        <v>335</v>
      </c>
      <c r="E27" s="765" t="str">
        <f>VLOOKUP(B27,[4]PA!A:Q,3,FALSE)</f>
        <v>Aquisição de solução de auditoria de Acesso Remoto para as Atividades de Suporte Técnico</v>
      </c>
      <c r="F27" s="765" t="str">
        <f>VLOOKUP(B27,PA!A:Q,5,FALSE)</f>
        <v>Sistema Nacional (SN)</v>
      </c>
      <c r="G27" s="766">
        <f>VLOOKUP(B27,PA!A:Q,8,FALSE)</f>
        <v>114286</v>
      </c>
      <c r="H27" s="767">
        <f>VLOOKUP($B27,PA!$A:$Q,9,FALSE)</f>
        <v>1</v>
      </c>
      <c r="I27" s="767">
        <f>VLOOKUP($B27,PA!$A:$Q,10,FALSE)</f>
        <v>0</v>
      </c>
      <c r="J27" s="768" t="str">
        <f>VLOOKUP($B27,PA!A:Q,12,FALSE)</f>
        <v>Sistema Nacional</v>
      </c>
      <c r="K27" s="769">
        <f>VLOOKUP(B27,PA!A:Q,13,FALSE)</f>
        <v>43497</v>
      </c>
      <c r="L27" s="769">
        <f t="shared" si="0"/>
        <v>43587</v>
      </c>
      <c r="M27" s="769"/>
      <c r="N27" s="770" t="s">
        <v>166</v>
      </c>
      <c r="O27" s="355"/>
      <c r="P27" s="74"/>
      <c r="Q27" s="74"/>
      <c r="R27" s="74"/>
      <c r="S27" s="74"/>
      <c r="T27" s="74"/>
      <c r="U27" s="74"/>
      <c r="V27" s="74"/>
      <c r="W27" s="74"/>
      <c r="X27" s="74"/>
      <c r="Y27" s="74"/>
      <c r="Z27" s="74"/>
      <c r="AA27" s="74"/>
    </row>
    <row r="28" spans="1:27" s="75" customFormat="1">
      <c r="A28" s="354" t="str">
        <f t="shared" si="1"/>
        <v>1.4</v>
      </c>
      <c r="B28" s="762">
        <v>2.21</v>
      </c>
      <c r="C28" s="763" t="str">
        <f>VLOOKUP(B28,[4]PA!A:Q,2,FALSE)</f>
        <v>1.4.1</v>
      </c>
      <c r="D28" s="764" t="s">
        <v>322</v>
      </c>
      <c r="E28" s="765" t="str">
        <f>VLOOKUP(B28,[4]PA!A:Q,3,FALSE)</f>
        <v>Aquisição de solução de Governança, Risco e Conformidade</v>
      </c>
      <c r="F28" s="765" t="str">
        <f>VLOOKUP(B28,PA!A:Q,5,FALSE)</f>
        <v>Sistema Nacional (SN)</v>
      </c>
      <c r="G28" s="766">
        <f>VLOOKUP(B28,PA!A:Q,8,FALSE)</f>
        <v>342857</v>
      </c>
      <c r="H28" s="767">
        <f>VLOOKUP($B28,PA!$A:$Q,9,FALSE)</f>
        <v>1</v>
      </c>
      <c r="I28" s="767">
        <f>VLOOKUP($B28,PA!$A:$Q,10,FALSE)</f>
        <v>0</v>
      </c>
      <c r="J28" s="768" t="str">
        <f>VLOOKUP($B28,PA!A:Q,12,FALSE)</f>
        <v>Sistema Nacional</v>
      </c>
      <c r="K28" s="769">
        <f>VLOOKUP(B28,PA!A:Q,13,FALSE)</f>
        <v>43983</v>
      </c>
      <c r="L28" s="769">
        <f t="shared" si="0"/>
        <v>44073</v>
      </c>
      <c r="M28" s="769"/>
      <c r="N28" s="770" t="s">
        <v>166</v>
      </c>
      <c r="O28" s="355"/>
      <c r="P28" s="74"/>
      <c r="Q28" s="74"/>
      <c r="R28" s="74"/>
      <c r="S28" s="74"/>
      <c r="T28" s="74"/>
      <c r="U28" s="74"/>
      <c r="V28" s="74"/>
      <c r="W28" s="74"/>
      <c r="X28" s="74"/>
      <c r="Y28" s="74"/>
      <c r="Z28" s="74"/>
      <c r="AA28" s="74"/>
    </row>
    <row r="29" spans="1:27" s="75" customFormat="1" ht="27.6" customHeight="1">
      <c r="A29" s="354" t="str">
        <f t="shared" si="1"/>
        <v>1.4</v>
      </c>
      <c r="B29" s="762">
        <v>2.2200000000000002</v>
      </c>
      <c r="C29" s="763" t="str">
        <f>VLOOKUP(B29,[4]PA!A:Q,2,FALSE)</f>
        <v>1.4.1</v>
      </c>
      <c r="D29" s="771" t="s">
        <v>317</v>
      </c>
      <c r="E29" s="765" t="str">
        <f>VLOOKUP(B29,[4]PA!A:Q,3,FALSE)</f>
        <v>solução para programação de tarefas e automação de carga de trabalho</v>
      </c>
      <c r="F29" s="765" t="str">
        <f>VLOOKUP(B29,PA!A:Q,5,FALSE)</f>
        <v>Sistema Nacional (SN)</v>
      </c>
      <c r="G29" s="766">
        <f>VLOOKUP(B29,PA!A:Q,8,FALSE)</f>
        <v>142857</v>
      </c>
      <c r="H29" s="767">
        <f>VLOOKUP($B29,PA!$A:$Q,9,FALSE)</f>
        <v>1</v>
      </c>
      <c r="I29" s="767">
        <f>VLOOKUP($B29,PA!$A:$Q,10,FALSE)</f>
        <v>0</v>
      </c>
      <c r="J29" s="768" t="str">
        <f>VLOOKUP($B29,PA!A:Q,12,FALSE)</f>
        <v>Sistema Nacional</v>
      </c>
      <c r="K29" s="769">
        <f>VLOOKUP(B29,PA!A:Q,13,FALSE)</f>
        <v>43983</v>
      </c>
      <c r="L29" s="769">
        <f t="shared" si="0"/>
        <v>44073</v>
      </c>
      <c r="M29" s="769"/>
      <c r="N29" s="770" t="s">
        <v>166</v>
      </c>
      <c r="O29" s="355"/>
      <c r="P29" s="74"/>
      <c r="Q29" s="74"/>
      <c r="R29" s="74"/>
      <c r="S29" s="74"/>
      <c r="T29" s="74"/>
      <c r="U29" s="74"/>
      <c r="V29" s="74"/>
      <c r="W29" s="74"/>
      <c r="X29" s="74"/>
      <c r="Y29" s="74"/>
      <c r="Z29" s="74"/>
      <c r="AA29" s="74"/>
    </row>
    <row r="30" spans="1:27" s="75" customFormat="1" ht="25.5">
      <c r="A30" s="354" t="str">
        <f t="shared" si="1"/>
        <v>1.4</v>
      </c>
      <c r="B30" s="762">
        <v>2.23</v>
      </c>
      <c r="C30" s="763" t="str">
        <f>VLOOKUP(B30,[4]PA!A:Q,2,FALSE)</f>
        <v>1.4.2</v>
      </c>
      <c r="D30" s="764" t="s">
        <v>336</v>
      </c>
      <c r="E30" s="765" t="str">
        <f>VLOOKUP(B30,[4]PA!A:Q,3,FALSE)</f>
        <v>Aquisição de solução de recuperação de desastres, podendo ser em nuvem ou fisica.</v>
      </c>
      <c r="F30" s="765" t="str">
        <f>VLOOKUP(B30,PA!A:Q,5,FALSE)</f>
        <v>Sistema Nacional (SN)</v>
      </c>
      <c r="G30" s="766">
        <f>VLOOKUP(B30,PA!A:Q,8,FALSE)</f>
        <v>514286</v>
      </c>
      <c r="H30" s="767">
        <f>VLOOKUP($B30,PA!$A:$Q,9,FALSE)</f>
        <v>1</v>
      </c>
      <c r="I30" s="767">
        <f>VLOOKUP($B30,PA!$A:$Q,10,FALSE)</f>
        <v>0</v>
      </c>
      <c r="J30" s="768" t="str">
        <f>VLOOKUP($B30,PA!A:Q,12,FALSE)</f>
        <v>Sistema Nacional</v>
      </c>
      <c r="K30" s="769">
        <f>VLOOKUP(B30,PA!A:Q,13,FALSE)</f>
        <v>43709</v>
      </c>
      <c r="L30" s="769">
        <f t="shared" si="0"/>
        <v>43799</v>
      </c>
      <c r="M30" s="769"/>
      <c r="N30" s="770" t="s">
        <v>166</v>
      </c>
      <c r="O30" s="355"/>
      <c r="P30" s="74"/>
      <c r="Q30" s="74"/>
      <c r="R30" s="74"/>
      <c r="S30" s="74"/>
      <c r="T30" s="74"/>
      <c r="U30" s="74"/>
      <c r="V30" s="74"/>
      <c r="W30" s="74"/>
      <c r="X30" s="74"/>
      <c r="Y30" s="74"/>
      <c r="Z30" s="74"/>
      <c r="AA30" s="74"/>
    </row>
    <row r="31" spans="1:27" s="75" customFormat="1" ht="25.5">
      <c r="A31" s="354" t="str">
        <f t="shared" si="1"/>
        <v>1.4</v>
      </c>
      <c r="B31" s="762">
        <v>2.2400000000000002</v>
      </c>
      <c r="C31" s="763" t="str">
        <f>VLOOKUP(B31,[4]PA!A:Q,2,FALSE)</f>
        <v>1.4.2</v>
      </c>
      <c r="D31" s="764" t="s">
        <v>337</v>
      </c>
      <c r="E31" s="765" t="str">
        <f>VLOOKUP(B31,[4]PA!A:Q,3,FALSE)</f>
        <v>Modernização, atualização e aquisição de soluções de ferramentas para desenvolvimento de sistemas</v>
      </c>
      <c r="F31" s="765" t="str">
        <f>VLOOKUP(B31,PA!A:Q,5,FALSE)</f>
        <v>Sistema Nacional (SN)</v>
      </c>
      <c r="G31" s="766">
        <f>VLOOKUP(B31,PA!A:Q,8,FALSE)</f>
        <v>1142857</v>
      </c>
      <c r="H31" s="767">
        <f>VLOOKUP($B31,PA!$A:$Q,9,FALSE)</f>
        <v>1</v>
      </c>
      <c r="I31" s="767">
        <f>VLOOKUP($B31,PA!$A:$Q,10,FALSE)</f>
        <v>0</v>
      </c>
      <c r="J31" s="768" t="str">
        <f>VLOOKUP($B31,PA!A:Q,12,FALSE)</f>
        <v>Sistema Nacional</v>
      </c>
      <c r="K31" s="769">
        <f>VLOOKUP(B31,PA!A:Q,13,FALSE)</f>
        <v>0</v>
      </c>
      <c r="L31" s="769">
        <f t="shared" si="0"/>
        <v>90</v>
      </c>
      <c r="M31" s="769"/>
      <c r="N31" s="770" t="s">
        <v>166</v>
      </c>
      <c r="O31" s="355"/>
      <c r="P31" s="74"/>
      <c r="Q31" s="74"/>
      <c r="R31" s="74"/>
      <c r="S31" s="74"/>
      <c r="T31" s="74"/>
      <c r="U31" s="74"/>
      <c r="V31" s="74"/>
      <c r="W31" s="74"/>
      <c r="X31" s="74"/>
      <c r="Y31" s="74"/>
      <c r="Z31" s="74"/>
      <c r="AA31" s="74"/>
    </row>
    <row r="32" spans="1:27" s="75" customFormat="1" ht="25.5">
      <c r="A32" s="354" t="str">
        <f t="shared" si="1"/>
        <v>1.1</v>
      </c>
      <c r="B32" s="762">
        <v>3.01</v>
      </c>
      <c r="C32" s="763" t="str">
        <f>VLOOKUP(B32,[4]PA!A:Q,2,FALSE)</f>
        <v>1.1.2</v>
      </c>
      <c r="D32" s="764" t="s">
        <v>299</v>
      </c>
      <c r="E32" s="765" t="str">
        <f>VLOOKUP(B32,[4]PA!A:Q,3,FALSE)</f>
        <v>Sistema integrado de gestão de planejamento estrategico, acompanhamento de procesos e projetos.</v>
      </c>
      <c r="F32" s="765" t="str">
        <f>VLOOKUP(B32,PA!A:Q,5,FALSE)</f>
        <v>Sistema Nacional (SN)</v>
      </c>
      <c r="G32" s="766">
        <f>VLOOKUP(B32,PA!A:Q,8,FALSE)</f>
        <v>428571.43</v>
      </c>
      <c r="H32" s="767">
        <f>VLOOKUP($B32,PA!$A:$Q,9,FALSE)</f>
        <v>1</v>
      </c>
      <c r="I32" s="767">
        <f>VLOOKUP($B32,PA!$A:$Q,10,FALSE)</f>
        <v>0</v>
      </c>
      <c r="J32" s="768" t="str">
        <f>VLOOKUP($B32,PA!A:Q,12,FALSE)</f>
        <v>Sistema Nacional</v>
      </c>
      <c r="K32" s="769">
        <f>VLOOKUP(B32,PA!A:Q,13,FALSE)</f>
        <v>43862</v>
      </c>
      <c r="L32" s="769">
        <f t="shared" si="0"/>
        <v>43952</v>
      </c>
      <c r="M32" s="769"/>
      <c r="N32" s="770" t="s">
        <v>178</v>
      </c>
      <c r="O32" s="355"/>
      <c r="P32" s="74"/>
      <c r="Q32" s="74"/>
      <c r="R32" s="74"/>
      <c r="S32" s="74"/>
      <c r="T32" s="74"/>
      <c r="U32" s="74"/>
      <c r="V32" s="74"/>
      <c r="W32" s="74"/>
      <c r="X32" s="74"/>
      <c r="Y32" s="74"/>
      <c r="Z32" s="74"/>
      <c r="AA32" s="74"/>
    </row>
    <row r="33" spans="1:27" s="75" customFormat="1" ht="25.5">
      <c r="A33" s="354" t="str">
        <f t="shared" si="1"/>
        <v>1.2</v>
      </c>
      <c r="B33" s="762">
        <v>3.02</v>
      </c>
      <c r="C33" s="763" t="str">
        <f>VLOOKUP(B33,[4]PA!A:Q,2,FALSE)</f>
        <v>1.2.1</v>
      </c>
      <c r="D33" s="764" t="s">
        <v>302</v>
      </c>
      <c r="E33" s="765" t="str">
        <f>VLOOKUP(B33,[4]PA!A:Q,3,FALSE)</f>
        <v>Oficinas para otimização de processos</v>
      </c>
      <c r="F33" s="765" t="str">
        <f>VLOOKUP(B33,PA!A:Q,5,FALSE)</f>
        <v>Sistema Nacional (SN)</v>
      </c>
      <c r="G33" s="766">
        <f>VLOOKUP(B33,PA!A:Q,8,FALSE)</f>
        <v>428571.43</v>
      </c>
      <c r="H33" s="767">
        <f>VLOOKUP($B33,PA!$A:$Q,9,FALSE)</f>
        <v>1</v>
      </c>
      <c r="I33" s="767">
        <f>VLOOKUP($B33,PA!$A:$Q,10,FALSE)</f>
        <v>0</v>
      </c>
      <c r="J33" s="768" t="str">
        <f>VLOOKUP($B33,PA!A:Q,12,FALSE)</f>
        <v>Sistema Nacional</v>
      </c>
      <c r="K33" s="769">
        <f>VLOOKUP(B33,PA!A:Q,13,FALSE)</f>
        <v>43497</v>
      </c>
      <c r="L33" s="769">
        <f t="shared" si="0"/>
        <v>43587</v>
      </c>
      <c r="M33" s="769"/>
      <c r="N33" s="770" t="s">
        <v>178</v>
      </c>
      <c r="O33" s="355"/>
      <c r="P33" s="74"/>
      <c r="Q33" s="74"/>
      <c r="R33" s="74"/>
      <c r="S33" s="74"/>
      <c r="T33" s="74"/>
      <c r="U33" s="74"/>
      <c r="V33" s="74"/>
      <c r="W33" s="74"/>
      <c r="X33" s="74"/>
      <c r="Y33" s="74"/>
      <c r="Z33" s="74"/>
      <c r="AA33" s="74"/>
    </row>
    <row r="34" spans="1:27" s="75" customFormat="1" ht="25.5">
      <c r="A34" s="354" t="str">
        <f t="shared" si="1"/>
        <v>1.2</v>
      </c>
      <c r="B34" s="762">
        <v>3.03</v>
      </c>
      <c r="C34" s="763" t="str">
        <f>VLOOKUP(B34,[4]PA!A:Q,2,FALSE)</f>
        <v>1.2.1</v>
      </c>
      <c r="D34" s="764" t="s">
        <v>303</v>
      </c>
      <c r="E34" s="765" t="str">
        <f>VLOOKUP(B34,[4]PA!A:Q,3,FALSE)</f>
        <v>Campanhas de sensibilização dos servidores</v>
      </c>
      <c r="F34" s="765" t="str">
        <f>VLOOKUP(B34,PA!A:Q,5,FALSE)</f>
        <v>Sistema Nacional (SN)</v>
      </c>
      <c r="G34" s="766">
        <f>VLOOKUP(B34,PA!A:Q,8,FALSE)</f>
        <v>342857.14</v>
      </c>
      <c r="H34" s="767">
        <f>VLOOKUP($B34,PA!$A:$Q,9,FALSE)</f>
        <v>1</v>
      </c>
      <c r="I34" s="767">
        <f>VLOOKUP($B34,PA!$A:$Q,10,FALSE)</f>
        <v>0</v>
      </c>
      <c r="J34" s="768" t="str">
        <f>VLOOKUP($B34,PA!A:Q,12,FALSE)</f>
        <v>Sistema Nacional</v>
      </c>
      <c r="K34" s="769">
        <f>VLOOKUP(B34,PA!A:Q,13,FALSE)</f>
        <v>43983</v>
      </c>
      <c r="L34" s="769">
        <f t="shared" si="0"/>
        <v>44073</v>
      </c>
      <c r="M34" s="769"/>
      <c r="N34" s="770" t="s">
        <v>178</v>
      </c>
      <c r="O34" s="355"/>
      <c r="P34" s="74"/>
      <c r="Q34" s="74"/>
      <c r="R34" s="74"/>
      <c r="S34" s="74"/>
      <c r="T34" s="74"/>
      <c r="U34" s="74"/>
      <c r="V34" s="74"/>
      <c r="W34" s="74"/>
      <c r="X34" s="74"/>
      <c r="Y34" s="74"/>
      <c r="Z34" s="74"/>
      <c r="AA34" s="74"/>
    </row>
    <row r="35" spans="1:27" s="75" customFormat="1" ht="25.5">
      <c r="A35" s="354" t="str">
        <f t="shared" si="1"/>
        <v>1.4</v>
      </c>
      <c r="B35" s="762">
        <v>3.04</v>
      </c>
      <c r="C35" s="763" t="str">
        <f>VLOOKUP(B35,[4]PA!A:Q,2,FALSE)</f>
        <v>1.4.1</v>
      </c>
      <c r="D35" s="771" t="s">
        <v>318</v>
      </c>
      <c r="E35" s="765" t="str">
        <f>VLOOKUP(B35,[4]PA!A:Q,3,FALSE)</f>
        <v>Sistema para gestão e avaliação de PDTI</v>
      </c>
      <c r="F35" s="765" t="str">
        <f>VLOOKUP(B35,PA!A:Q,5,FALSE)</f>
        <v>Sistema Nacional (SN)</v>
      </c>
      <c r="G35" s="766">
        <f>VLOOKUP(B35,PA!A:Q,8,FALSE)</f>
        <v>285714</v>
      </c>
      <c r="H35" s="767">
        <f>VLOOKUP($B35,PA!$A:$Q,9,FALSE)</f>
        <v>1</v>
      </c>
      <c r="I35" s="767">
        <f>VLOOKUP($B35,PA!$A:$Q,10,FALSE)</f>
        <v>0</v>
      </c>
      <c r="J35" s="768" t="str">
        <f>VLOOKUP($B35,PA!A:Q,12,FALSE)</f>
        <v>Sistema Nacional</v>
      </c>
      <c r="K35" s="769">
        <f>VLOOKUP(B35,PA!A:Q,13,FALSE)</f>
        <v>43983</v>
      </c>
      <c r="L35" s="769">
        <f t="shared" si="0"/>
        <v>44073</v>
      </c>
      <c r="M35" s="769"/>
      <c r="N35" s="770" t="s">
        <v>178</v>
      </c>
      <c r="P35" s="74"/>
      <c r="Q35" s="74"/>
      <c r="R35" s="74"/>
      <c r="S35" s="74"/>
      <c r="T35" s="74"/>
    </row>
    <row r="36" spans="1:27" s="75" customFormat="1" ht="25.5">
      <c r="A36" s="354" t="str">
        <f t="shared" si="1"/>
        <v>1.5</v>
      </c>
      <c r="B36" s="762">
        <v>3.05</v>
      </c>
      <c r="C36" s="763" t="str">
        <f>VLOOKUP(B36,[4]PA!A:Q,2,FALSE)</f>
        <v>1.5.2</v>
      </c>
      <c r="D36" s="771" t="s">
        <v>377</v>
      </c>
      <c r="E36" s="765" t="str">
        <f>VLOOKUP(B36,[4]PA!A:Q,3,FALSE)</f>
        <v xml:space="preserve">Plano de Comunicação  </v>
      </c>
      <c r="F36" s="765" t="str">
        <f>VLOOKUP(B36,PA!A:Q,5,FALSE)</f>
        <v>Sistema Nacional (SN)</v>
      </c>
      <c r="G36" s="766">
        <f>VLOOKUP(B36,PA!A:Q,8,FALSE)</f>
        <v>22857.14</v>
      </c>
      <c r="H36" s="767">
        <f>VLOOKUP($B36,PA!$A:$Q,9,FALSE)</f>
        <v>1</v>
      </c>
      <c r="I36" s="767">
        <f>VLOOKUP($B36,PA!$A:$Q,10,FALSE)</f>
        <v>0</v>
      </c>
      <c r="J36" s="768" t="str">
        <f>VLOOKUP($B36,PA!A:Q,12,FALSE)</f>
        <v>Sistema Nacional</v>
      </c>
      <c r="K36" s="769">
        <f>VLOOKUP(B36,PA!A:Q,13,FALSE)</f>
        <v>43862</v>
      </c>
      <c r="L36" s="769">
        <f t="shared" si="0"/>
        <v>43952</v>
      </c>
      <c r="M36" s="769"/>
      <c r="N36" s="770" t="s">
        <v>178</v>
      </c>
      <c r="P36" s="74"/>
      <c r="Q36" s="74"/>
      <c r="R36" s="74"/>
      <c r="S36" s="74"/>
      <c r="T36" s="74"/>
    </row>
    <row r="37" spans="1:27" s="75" customFormat="1" ht="25.5">
      <c r="A37" s="354" t="str">
        <f t="shared" si="1"/>
        <v>1.5</v>
      </c>
      <c r="B37" s="762">
        <v>3.06</v>
      </c>
      <c r="C37" s="763" t="str">
        <f>VLOOKUP(B37,[4]PA!A:Q,2,FALSE)</f>
        <v>1.5.2</v>
      </c>
      <c r="D37" s="771" t="s">
        <v>378</v>
      </c>
      <c r="E37" s="765" t="str">
        <f>VLOOKUP(B37,[4]PA!A:Q,3,FALSE)</f>
        <v>Seminários de divulgação</v>
      </c>
      <c r="F37" s="765" t="str">
        <f>VLOOKUP(B37,PA!A:Q,5,FALSE)</f>
        <v>Sistema Nacional (SN)</v>
      </c>
      <c r="G37" s="766">
        <f>VLOOKUP(B37,PA!A:Q,8,FALSE)</f>
        <v>8571.43</v>
      </c>
      <c r="H37" s="767">
        <f>VLOOKUP($B37,PA!$A:$Q,9,FALSE)</f>
        <v>1</v>
      </c>
      <c r="I37" s="767">
        <f>VLOOKUP($B37,PA!$A:$Q,10,FALSE)</f>
        <v>0</v>
      </c>
      <c r="J37" s="768" t="str">
        <f>VLOOKUP($B37,PA!A:Q,12,FALSE)</f>
        <v>Sistema Nacional</v>
      </c>
      <c r="K37" s="769">
        <f>VLOOKUP(B37,PA!A:Q,13,FALSE)</f>
        <v>43862</v>
      </c>
      <c r="L37" s="769">
        <f t="shared" si="0"/>
        <v>43952</v>
      </c>
      <c r="M37" s="769"/>
      <c r="N37" s="770" t="s">
        <v>178</v>
      </c>
      <c r="P37" s="74"/>
      <c r="Q37" s="74"/>
      <c r="R37" s="74"/>
      <c r="S37" s="74"/>
      <c r="T37" s="74"/>
    </row>
    <row r="38" spans="1:27" s="75" customFormat="1" ht="25.5">
      <c r="A38" s="354" t="str">
        <f t="shared" si="1"/>
        <v>1.5</v>
      </c>
      <c r="B38" s="762">
        <v>3.07</v>
      </c>
      <c r="C38" s="763" t="str">
        <f>VLOOKUP(B38,[4]PA!A:Q,2,FALSE)</f>
        <v>1.5.2</v>
      </c>
      <c r="D38" s="771" t="s">
        <v>379</v>
      </c>
      <c r="E38" s="765" t="str">
        <f>VLOOKUP(B38,[4]PA!A:Q,3,FALSE)</f>
        <v>Remodelar Portal da Transparência</v>
      </c>
      <c r="F38" s="765" t="str">
        <f>VLOOKUP(B38,PA!A:Q,5,FALSE)</f>
        <v>Sistema Nacional (SN)</v>
      </c>
      <c r="G38" s="766">
        <f>VLOOKUP(B38,PA!A:Q,8,FALSE)</f>
        <v>5714.29</v>
      </c>
      <c r="H38" s="767">
        <f>VLOOKUP($B38,PA!$A:$Q,9,FALSE)</f>
        <v>1</v>
      </c>
      <c r="I38" s="767">
        <f>VLOOKUP($B38,PA!$A:$Q,10,FALSE)</f>
        <v>0</v>
      </c>
      <c r="J38" s="768" t="str">
        <f>VLOOKUP($B38,PA!A:Q,12,FALSE)</f>
        <v>Sistema Nacional</v>
      </c>
      <c r="K38" s="769">
        <f>VLOOKUP(B38,PA!A:Q,13,FALSE)</f>
        <v>43862</v>
      </c>
      <c r="L38" s="769">
        <f t="shared" si="0"/>
        <v>43952</v>
      </c>
      <c r="M38" s="769"/>
      <c r="N38" s="770" t="s">
        <v>178</v>
      </c>
      <c r="P38" s="74"/>
      <c r="Q38" s="74"/>
      <c r="R38" s="74"/>
      <c r="S38" s="74"/>
      <c r="T38" s="74"/>
    </row>
    <row r="39" spans="1:27" s="75" customFormat="1" ht="25.5">
      <c r="A39" s="354" t="str">
        <f t="shared" si="1"/>
        <v>2.2</v>
      </c>
      <c r="B39" s="762">
        <v>3.08</v>
      </c>
      <c r="C39" s="763" t="str">
        <f>VLOOKUP(B39,[4]PA!A:Q,2,FALSE)</f>
        <v>2.2.4</v>
      </c>
      <c r="D39" s="764" t="s">
        <v>399</v>
      </c>
      <c r="E39" s="765" t="str">
        <f>VLOOKUP(B39,[4]PA!A:Q,3,FALSE)</f>
        <v>Sistema de BIG DATA</v>
      </c>
      <c r="F39" s="765" t="str">
        <f>VLOOKUP(B39,PA!A:Q,5,FALSE)</f>
        <v>Sistema Nacional (SN)</v>
      </c>
      <c r="G39" s="766">
        <f>VLOOKUP(B39,PA!A:Q,8,FALSE)</f>
        <v>2000000</v>
      </c>
      <c r="H39" s="767">
        <f>VLOOKUP($B39,PA!$A:$Q,9,FALSE)</f>
        <v>1</v>
      </c>
      <c r="I39" s="767">
        <f>VLOOKUP($B39,PA!$A:$Q,10,FALSE)</f>
        <v>0</v>
      </c>
      <c r="J39" s="768" t="str">
        <f>VLOOKUP($B39,PA!A:Q,12,FALSE)</f>
        <v>Sistema Nacional</v>
      </c>
      <c r="K39" s="769">
        <f>VLOOKUP(B39,PA!A:Q,13,FALSE)</f>
        <v>0</v>
      </c>
      <c r="L39" s="769">
        <f t="shared" si="0"/>
        <v>90</v>
      </c>
      <c r="M39" s="769"/>
      <c r="N39" s="770" t="s">
        <v>178</v>
      </c>
      <c r="O39" s="355"/>
      <c r="P39" s="74"/>
      <c r="Q39" s="74"/>
      <c r="R39" s="74"/>
      <c r="S39" s="74"/>
      <c r="T39" s="74"/>
      <c r="U39" s="74"/>
      <c r="V39" s="74"/>
      <c r="W39" s="74"/>
      <c r="X39" s="74"/>
      <c r="Y39" s="74"/>
      <c r="Z39" s="74"/>
      <c r="AA39" s="74"/>
    </row>
    <row r="40" spans="1:27" s="75" customFormat="1" ht="25.5">
      <c r="A40" s="354" t="str">
        <f t="shared" si="1"/>
        <v>2.2</v>
      </c>
      <c r="B40" s="762">
        <v>3.09</v>
      </c>
      <c r="C40" s="763" t="str">
        <f>VLOOKUP(B40,[4]PA!A:Q,2,FALSE)</f>
        <v>2.2.4</v>
      </c>
      <c r="D40" s="764" t="s">
        <v>400</v>
      </c>
      <c r="E40" s="765" t="str">
        <f>VLOOKUP(B40,[4]PA!A:Q,3,FALSE)</f>
        <v>Storage</v>
      </c>
      <c r="F40" s="765" t="str">
        <f>VLOOKUP(B40,PA!A:Q,5,FALSE)</f>
        <v>Sistema Nacional (SN)</v>
      </c>
      <c r="G40" s="766">
        <f>VLOOKUP(B40,PA!A:Q,8,FALSE)</f>
        <v>2285714.29</v>
      </c>
      <c r="H40" s="767">
        <f>VLOOKUP($B40,PA!$A:$Q,9,FALSE)</f>
        <v>1</v>
      </c>
      <c r="I40" s="767">
        <f>VLOOKUP($B40,PA!$A:$Q,10,FALSE)</f>
        <v>0</v>
      </c>
      <c r="J40" s="768" t="str">
        <f>VLOOKUP($B40,PA!A:Q,12,FALSE)</f>
        <v>Sistema Nacional</v>
      </c>
      <c r="K40" s="769">
        <f>VLOOKUP(B40,PA!A:Q,13,FALSE)</f>
        <v>43497</v>
      </c>
      <c r="L40" s="769">
        <f t="shared" si="0"/>
        <v>43587</v>
      </c>
      <c r="M40" s="769"/>
      <c r="N40" s="770" t="s">
        <v>178</v>
      </c>
      <c r="O40" s="355"/>
      <c r="P40" s="74"/>
      <c r="Q40" s="74"/>
      <c r="R40" s="74"/>
      <c r="S40" s="74"/>
      <c r="T40" s="74"/>
      <c r="U40" s="74"/>
      <c r="V40" s="74"/>
      <c r="W40" s="74"/>
      <c r="X40" s="74"/>
      <c r="Y40" s="74"/>
      <c r="Z40" s="74"/>
      <c r="AA40" s="74"/>
    </row>
    <row r="41" spans="1:27" s="75" customFormat="1" ht="25.5">
      <c r="A41" s="354" t="str">
        <f t="shared" si="1"/>
        <v>2.5</v>
      </c>
      <c r="B41" s="762">
        <v>3.1</v>
      </c>
      <c r="C41" s="763" t="str">
        <f>VLOOKUP(B41,[4]PA!A:Q,2,FALSE)</f>
        <v>2.5.1</v>
      </c>
      <c r="D41" s="764" t="s">
        <v>411</v>
      </c>
      <c r="E41" s="765" t="str">
        <f>VLOOKUP(B41,[4]PA!A:Q,3,FALSE)</f>
        <v>Implantação de Call Center de cobrança</v>
      </c>
      <c r="F41" s="765" t="str">
        <f>VLOOKUP(B41,PA!A:Q,5,FALSE)</f>
        <v>Sistema Nacional (SN)</v>
      </c>
      <c r="G41" s="766">
        <f>VLOOKUP(B41,PA!A:Q,8,FALSE)</f>
        <v>142857.14000000001</v>
      </c>
      <c r="H41" s="767">
        <f>VLOOKUP($B41,PA!$A:$Q,9,FALSE)</f>
        <v>1</v>
      </c>
      <c r="I41" s="767">
        <f>VLOOKUP($B41,PA!$A:$Q,10,FALSE)</f>
        <v>0</v>
      </c>
      <c r="J41" s="768" t="str">
        <f>VLOOKUP($B41,PA!A:Q,12,FALSE)</f>
        <v>Sistema Nacional</v>
      </c>
      <c r="K41" s="769">
        <f>VLOOKUP(B41,PA!A:Q,13,FALSE)</f>
        <v>43497</v>
      </c>
      <c r="L41" s="769">
        <f t="shared" si="0"/>
        <v>43587</v>
      </c>
      <c r="M41" s="769"/>
      <c r="N41" s="770" t="s">
        <v>178</v>
      </c>
      <c r="O41" s="355"/>
      <c r="P41" s="74"/>
      <c r="Q41" s="74"/>
      <c r="R41" s="74"/>
      <c r="S41" s="74"/>
      <c r="T41" s="74"/>
      <c r="U41" s="74"/>
      <c r="V41" s="74"/>
      <c r="W41" s="74"/>
      <c r="X41" s="74"/>
      <c r="Y41" s="74"/>
      <c r="Z41" s="74"/>
      <c r="AA41" s="74"/>
    </row>
    <row r="42" spans="1:27" s="75" customFormat="1" ht="25.5">
      <c r="A42" s="354" t="str">
        <f t="shared" si="1"/>
        <v>3.1</v>
      </c>
      <c r="B42" s="762">
        <v>3.11</v>
      </c>
      <c r="C42" s="763" t="str">
        <f>VLOOKUP(B42,[4]PA!A:Q,2,FALSE)</f>
        <v>3.1.1</v>
      </c>
      <c r="D42" s="764" t="s">
        <v>415</v>
      </c>
      <c r="E42" s="765" t="str">
        <f>VLOOKUP(B42,[4]PA!A:Q,3,FALSE)</f>
        <v>Novas fucionalidades Sistema Integrado de Gestão das Finanças Públicas do ES-SIGEFES</v>
      </c>
      <c r="F42" s="765" t="str">
        <f>VLOOKUP(B42,PA!A:Q,5,FALSE)</f>
        <v>Sistema Nacional (SN)</v>
      </c>
      <c r="G42" s="766">
        <f>VLOOKUP(B42,PA!A:Q,8,FALSE)</f>
        <v>285714.28999999998</v>
      </c>
      <c r="H42" s="767">
        <f>VLOOKUP($B42,PA!$A:$Q,9,FALSE)</f>
        <v>1</v>
      </c>
      <c r="I42" s="767">
        <f>VLOOKUP($B42,PA!$A:$Q,10,FALSE)</f>
        <v>0</v>
      </c>
      <c r="J42" s="768" t="str">
        <f>VLOOKUP($B42,PA!A:Q,12,FALSE)</f>
        <v>Sistema Nacional</v>
      </c>
      <c r="K42" s="769">
        <f>VLOOKUP(B42,PA!A:Q,13,FALSE)</f>
        <v>43983</v>
      </c>
      <c r="L42" s="769">
        <f t="shared" si="0"/>
        <v>44073</v>
      </c>
      <c r="M42" s="769"/>
      <c r="N42" s="770" t="s">
        <v>178</v>
      </c>
      <c r="O42" s="355"/>
      <c r="P42" s="74"/>
      <c r="Q42" s="74"/>
      <c r="R42" s="74"/>
      <c r="S42" s="74"/>
      <c r="T42" s="74"/>
      <c r="U42" s="74"/>
      <c r="V42" s="74"/>
      <c r="W42" s="74"/>
      <c r="X42" s="74"/>
      <c r="Y42" s="74"/>
      <c r="Z42" s="74"/>
      <c r="AA42" s="74"/>
    </row>
    <row r="43" spans="1:27" s="75" customFormat="1" ht="25.5">
      <c r="A43" s="354" t="str">
        <f t="shared" si="1"/>
        <v>3.2</v>
      </c>
      <c r="B43" s="762">
        <v>3.12</v>
      </c>
      <c r="C43" s="763" t="str">
        <f>VLOOKUP(B43,[4]PA!A:Q,2,FALSE)</f>
        <v>3.2.2</v>
      </c>
      <c r="D43" s="764" t="s">
        <v>423</v>
      </c>
      <c r="E43" s="765" t="str">
        <f>VLOOKUP(B43,[4]PA!A:Q,3,FALSE)</f>
        <v>Sistema de portifólio de ativos</v>
      </c>
      <c r="F43" s="765" t="str">
        <f>VLOOKUP(B43,PA!A:Q,5,FALSE)</f>
        <v>Sistema Nacional (SN)</v>
      </c>
      <c r="G43" s="766">
        <f>VLOOKUP(B43,PA!A:Q,8,FALSE)</f>
        <v>571428.56999999995</v>
      </c>
      <c r="H43" s="767">
        <f>VLOOKUP($B43,PA!$A:$Q,9,FALSE)</f>
        <v>1</v>
      </c>
      <c r="I43" s="767">
        <f>VLOOKUP($B43,PA!$A:$Q,10,FALSE)</f>
        <v>0</v>
      </c>
      <c r="J43" s="768" t="str">
        <f>VLOOKUP($B43,PA!A:Q,12,FALSE)</f>
        <v>Sistema Nacional</v>
      </c>
      <c r="K43" s="769">
        <f>VLOOKUP(B43,PA!A:Q,13,FALSE)</f>
        <v>43862</v>
      </c>
      <c r="L43" s="769">
        <f t="shared" si="0"/>
        <v>43952</v>
      </c>
      <c r="M43" s="769"/>
      <c r="N43" s="770" t="s">
        <v>178</v>
      </c>
      <c r="O43" s="355"/>
      <c r="P43" s="74"/>
      <c r="Q43" s="74"/>
      <c r="R43" s="74"/>
      <c r="S43" s="74"/>
      <c r="T43" s="74"/>
      <c r="U43" s="74"/>
      <c r="V43" s="74"/>
      <c r="W43" s="74"/>
      <c r="X43" s="74"/>
      <c r="Y43" s="74"/>
      <c r="Z43" s="74"/>
      <c r="AA43" s="74"/>
    </row>
    <row r="44" spans="1:27" s="75" customFormat="1" ht="27.6" customHeight="1">
      <c r="A44" s="354" t="str">
        <f t="shared" si="1"/>
        <v>2.1</v>
      </c>
      <c r="B44" s="762">
        <v>3.13</v>
      </c>
      <c r="C44" s="763" t="str">
        <f>VLOOKUP(B44,[4]PA!A:Q,2,FALSE)</f>
        <v>2.1.2</v>
      </c>
      <c r="D44" s="764" t="s">
        <v>387</v>
      </c>
      <c r="E44" s="765" t="str">
        <f>VLOOKUP(B44,[4]PA!A:Q,3,FALSE)</f>
        <v>Sistema informatizado de Gestão de benefícios e incentivos fiscais, com apuração de impactos dos benefícios do ICMS, IPVA e ITCMD.</v>
      </c>
      <c r="F44" s="765" t="str">
        <f>VLOOKUP(B44,PA!A:Q,5,FALSE)</f>
        <v>Sistema Nacional (SN)</v>
      </c>
      <c r="G44" s="766">
        <f>VLOOKUP(B44,PA!A:Q,8,FALSE)</f>
        <v>285714.28999999998</v>
      </c>
      <c r="H44" s="767">
        <f>VLOOKUP($B44,PA!$A:$Q,9,FALSE)</f>
        <v>1</v>
      </c>
      <c r="I44" s="767">
        <f>VLOOKUP($B44,PA!$A:$Q,10,FALSE)</f>
        <v>0</v>
      </c>
      <c r="J44" s="768" t="str">
        <f>VLOOKUP($B44,PA!A:Q,12,FALSE)</f>
        <v>Sistema Nacional</v>
      </c>
      <c r="K44" s="769">
        <f>VLOOKUP(B44,PA!A:Q,13,FALSE)</f>
        <v>43497</v>
      </c>
      <c r="L44" s="769">
        <f t="shared" si="0"/>
        <v>43587</v>
      </c>
      <c r="M44" s="769"/>
      <c r="N44" s="770" t="s">
        <v>178</v>
      </c>
      <c r="O44" s="355"/>
      <c r="P44" s="74"/>
      <c r="Q44" s="74"/>
      <c r="R44" s="74"/>
      <c r="S44" s="74"/>
      <c r="T44" s="74"/>
      <c r="U44" s="74"/>
      <c r="V44" s="74"/>
      <c r="W44" s="74"/>
      <c r="X44" s="74"/>
      <c r="Y44" s="74"/>
      <c r="Z44" s="74"/>
      <c r="AA44" s="74"/>
    </row>
    <row r="45" spans="1:27" s="75" customFormat="1" ht="27.6" customHeight="1">
      <c r="A45" s="354" t="str">
        <f t="shared" si="1"/>
        <v>1.1</v>
      </c>
      <c r="B45" s="763">
        <v>4.01</v>
      </c>
      <c r="C45" s="763" t="str">
        <f>VLOOKUP(B45,[4]PA!A:Q,2,FALSE)</f>
        <v>1.1.1</v>
      </c>
      <c r="D45" s="764" t="s">
        <v>295</v>
      </c>
      <c r="E45" s="765" t="s">
        <v>477</v>
      </c>
      <c r="F45" s="765" t="str">
        <f>VLOOKUP(B45,PA!A:Q,5,FALSE)</f>
        <v>Seleção Baseada na Qualidade e Custo (SBQC)</v>
      </c>
      <c r="G45" s="766">
        <f>VLOOKUP(B45,PA!A:Q,8,FALSE)</f>
        <v>114285.71</v>
      </c>
      <c r="H45" s="767">
        <f>VLOOKUP($B45,PA!$A:$Q,9,FALSE)</f>
        <v>1</v>
      </c>
      <c r="I45" s="767">
        <f>VLOOKUP($B45,PA!$A:$Q,10,FALSE)</f>
        <v>0</v>
      </c>
      <c r="J45" s="768" t="str">
        <f>VLOOKUP($B45,PA!A:Q,12,FALSE)</f>
        <v>Ex-Post</v>
      </c>
      <c r="K45" s="769">
        <f>VLOOKUP(B45,PA!A:Q,13,FALSE)</f>
        <v>43497</v>
      </c>
      <c r="L45" s="769">
        <v>43646</v>
      </c>
      <c r="M45" s="769"/>
      <c r="N45" s="770" t="s">
        <v>160</v>
      </c>
      <c r="P45" s="74"/>
      <c r="Q45" s="74"/>
      <c r="R45" s="74"/>
      <c r="S45" s="74"/>
      <c r="T45" s="74"/>
    </row>
    <row r="46" spans="1:27" s="75" customFormat="1" ht="27.6" customHeight="1">
      <c r="A46" s="354" t="str">
        <f t="shared" si="1"/>
        <v>1.1</v>
      </c>
      <c r="B46" s="763">
        <v>4.0199999999999996</v>
      </c>
      <c r="C46" s="763" t="str">
        <f>VLOOKUP(B46,[4]PA!A:Q,2,FALSE)</f>
        <v>1.1.2</v>
      </c>
      <c r="D46" s="764" t="s">
        <v>298</v>
      </c>
      <c r="E46" s="765" t="s">
        <v>477</v>
      </c>
      <c r="F46" s="765" t="str">
        <f>VLOOKUP(B46,PA!A:Q,5,FALSE)</f>
        <v>Seleção Baseada na Qualidade e Custo (SBQC)</v>
      </c>
      <c r="G46" s="766">
        <f>VLOOKUP(B46,PA!A:Q,8,FALSE)</f>
        <v>111428.57</v>
      </c>
      <c r="H46" s="767">
        <f>VLOOKUP($B46,PA!$A:$Q,9,FALSE)</f>
        <v>1</v>
      </c>
      <c r="I46" s="767">
        <f>VLOOKUP($B46,PA!$A:$Q,10,FALSE)</f>
        <v>0</v>
      </c>
      <c r="J46" s="768" t="str">
        <f>VLOOKUP($B46,PA!A:Q,12,FALSE)</f>
        <v>Ex-Post</v>
      </c>
      <c r="K46" s="769">
        <f>VLOOKUP(B46,PA!A:Q,13,FALSE)</f>
        <v>43497</v>
      </c>
      <c r="L46" s="769">
        <v>43646</v>
      </c>
      <c r="M46" s="769"/>
      <c r="N46" s="770" t="s">
        <v>160</v>
      </c>
      <c r="P46" s="74"/>
      <c r="Q46" s="74"/>
      <c r="R46" s="74"/>
      <c r="S46" s="74"/>
      <c r="T46" s="74"/>
    </row>
    <row r="47" spans="1:27" s="75" customFormat="1" ht="27.6" customHeight="1">
      <c r="A47" s="354" t="str">
        <f t="shared" si="1"/>
        <v>1.2</v>
      </c>
      <c r="B47" s="763">
        <v>4.03</v>
      </c>
      <c r="C47" s="763" t="str">
        <f>VLOOKUP(B47,[4]PA!A:Q,2,FALSE)</f>
        <v>1.2.1</v>
      </c>
      <c r="D47" s="764" t="s">
        <v>304</v>
      </c>
      <c r="E47" s="765" t="s">
        <v>478</v>
      </c>
      <c r="F47" s="765" t="str">
        <f>VLOOKUP(B47,PA!A:Q,5,FALSE)</f>
        <v>Seleção Baseada na Qualidade e Custo (SBQC)</v>
      </c>
      <c r="G47" s="766">
        <f>VLOOKUP(B47,PA!A:Q,8,FALSE)</f>
        <v>71428.570000000007</v>
      </c>
      <c r="H47" s="767">
        <f>VLOOKUP($B47,PA!$A:$Q,9,FALSE)</f>
        <v>1</v>
      </c>
      <c r="I47" s="767">
        <f>VLOOKUP($B47,PA!$A:$Q,10,FALSE)</f>
        <v>0</v>
      </c>
      <c r="J47" s="768" t="str">
        <f>VLOOKUP($B47,PA!A:Q,12,FALSE)</f>
        <v>Ex-Post</v>
      </c>
      <c r="K47" s="769">
        <f>VLOOKUP(B47,PA!A:Q,13,FALSE)</f>
        <v>43617</v>
      </c>
      <c r="L47" s="769">
        <v>43646</v>
      </c>
      <c r="M47" s="769"/>
      <c r="N47" s="770" t="s">
        <v>160</v>
      </c>
      <c r="P47" s="74"/>
      <c r="Q47" s="74"/>
      <c r="R47" s="74"/>
      <c r="S47" s="74"/>
      <c r="T47" s="74"/>
    </row>
    <row r="48" spans="1:27" s="75" customFormat="1" ht="25.5">
      <c r="A48" s="354" t="str">
        <f t="shared" si="1"/>
        <v>1.2</v>
      </c>
      <c r="B48" s="763">
        <v>4.04</v>
      </c>
      <c r="C48" s="763" t="str">
        <f>VLOOKUP(B48,[4]PA!A:Q,2,FALSE)</f>
        <v>1.2.1</v>
      </c>
      <c r="D48" s="764" t="s">
        <v>305</v>
      </c>
      <c r="E48" s="765" t="s">
        <v>479</v>
      </c>
      <c r="F48" s="765" t="str">
        <f>VLOOKUP(B48,PA!A:Q,5,FALSE)</f>
        <v>Seleção Baseada na Qualidade e Custo (SBQC)</v>
      </c>
      <c r="G48" s="766">
        <f>VLOOKUP(B48,PA!A:Q,8,FALSE)</f>
        <v>1500000</v>
      </c>
      <c r="H48" s="767">
        <f>VLOOKUP($B48,PA!$A:$Q,9,FALSE)</f>
        <v>1</v>
      </c>
      <c r="I48" s="767">
        <f>VLOOKUP($B48,PA!$A:$Q,10,FALSE)</f>
        <v>0</v>
      </c>
      <c r="J48" s="768" t="str">
        <f>VLOOKUP($B48,PA!A:Q,12,FALSE)</f>
        <v>Ex-Post</v>
      </c>
      <c r="K48" s="769">
        <f>VLOOKUP(B48,PA!A:Q,13,FALSE)</f>
        <v>43983</v>
      </c>
      <c r="L48" s="769">
        <v>43646</v>
      </c>
      <c r="M48" s="769"/>
      <c r="N48" s="770" t="s">
        <v>160</v>
      </c>
      <c r="P48" s="74"/>
      <c r="Q48" s="74"/>
      <c r="R48" s="74"/>
      <c r="S48" s="74"/>
      <c r="T48" s="74"/>
    </row>
    <row r="49" spans="1:20" s="75" customFormat="1" ht="25.5">
      <c r="A49" s="354" t="str">
        <f t="shared" si="1"/>
        <v>1.3</v>
      </c>
      <c r="B49" s="763">
        <v>4.05</v>
      </c>
      <c r="C49" s="763" t="str">
        <f>VLOOKUP(B49,[4]PA!A:Q,2,FALSE)</f>
        <v>1.3.1</v>
      </c>
      <c r="D49" s="771" t="s">
        <v>307</v>
      </c>
      <c r="E49" s="765" t="s">
        <v>480</v>
      </c>
      <c r="F49" s="765" t="str">
        <f>VLOOKUP(B49,PA!A:Q,5,FALSE)</f>
        <v>Seleção Baseada na Qualidade e Custo (SBQC)</v>
      </c>
      <c r="G49" s="766">
        <f>VLOOKUP(B49,PA!A:Q,8,FALSE)</f>
        <v>342857.14</v>
      </c>
      <c r="H49" s="767">
        <f>VLOOKUP($B49,PA!$A:$Q,9,FALSE)</f>
        <v>1</v>
      </c>
      <c r="I49" s="767">
        <f>VLOOKUP($B49,PA!$A:$Q,10,FALSE)</f>
        <v>0</v>
      </c>
      <c r="J49" s="768" t="str">
        <f>VLOOKUP($B49,PA!A:Q,12,FALSE)</f>
        <v>Ex-Post</v>
      </c>
      <c r="K49" s="769">
        <f>VLOOKUP(B49,PA!A:Q,13,FALSE)</f>
        <v>43497</v>
      </c>
      <c r="L49" s="769">
        <v>43646</v>
      </c>
      <c r="M49" s="769"/>
      <c r="N49" s="770" t="s">
        <v>160</v>
      </c>
      <c r="P49" s="74"/>
      <c r="Q49" s="74"/>
      <c r="R49" s="74"/>
      <c r="S49" s="74"/>
      <c r="T49" s="74"/>
    </row>
    <row r="50" spans="1:20" s="75" customFormat="1" ht="27.6" customHeight="1">
      <c r="A50" s="354" t="str">
        <f t="shared" si="1"/>
        <v>1.3</v>
      </c>
      <c r="B50" s="763">
        <v>4.0599999999999996</v>
      </c>
      <c r="C50" s="763" t="str">
        <f>VLOOKUP(B50,[4]PA!A:Q,2,FALSE)</f>
        <v>1.3.1</v>
      </c>
      <c r="D50" s="771" t="s">
        <v>308</v>
      </c>
      <c r="E50" s="765" t="s">
        <v>481</v>
      </c>
      <c r="F50" s="765" t="str">
        <f>VLOOKUP(B50,PA!A:Q,5,FALSE)</f>
        <v>Seleção Baseada na Qualidade e Custo (SBQC)</v>
      </c>
      <c r="G50" s="766">
        <f>VLOOKUP(B50,PA!A:Q,8,FALSE)</f>
        <v>42857.14</v>
      </c>
      <c r="H50" s="767">
        <f>VLOOKUP($B50,PA!$A:$Q,9,FALSE)</f>
        <v>1</v>
      </c>
      <c r="I50" s="767">
        <f>VLOOKUP($B50,PA!$A:$Q,10,FALSE)</f>
        <v>0</v>
      </c>
      <c r="J50" s="768" t="str">
        <f>VLOOKUP($B50,PA!A:Q,12,FALSE)</f>
        <v>Ex-Post</v>
      </c>
      <c r="K50" s="769">
        <f>VLOOKUP(B50,PA!A:Q,13,FALSE)</f>
        <v>43497</v>
      </c>
      <c r="L50" s="769">
        <v>43646</v>
      </c>
      <c r="M50" s="769"/>
      <c r="N50" s="770" t="s">
        <v>160</v>
      </c>
      <c r="P50" s="74"/>
      <c r="Q50" s="74"/>
      <c r="R50" s="74"/>
      <c r="S50" s="74"/>
      <c r="T50" s="74"/>
    </row>
    <row r="51" spans="1:20" s="75" customFormat="1" ht="25.5">
      <c r="A51" s="354" t="str">
        <f t="shared" si="1"/>
        <v>1.3</v>
      </c>
      <c r="B51" s="763">
        <v>4.07</v>
      </c>
      <c r="C51" s="763" t="str">
        <f>VLOOKUP(B51,[4]PA!A:Q,2,FALSE)</f>
        <v>1.3.1</v>
      </c>
      <c r="D51" s="771" t="s">
        <v>309</v>
      </c>
      <c r="E51" s="765" t="s">
        <v>482</v>
      </c>
      <c r="F51" s="765" t="str">
        <f>VLOOKUP(B51,PA!A:Q,5,FALSE)</f>
        <v>Seleção Baseada na Qualidade e Custo (SBQC)</v>
      </c>
      <c r="G51" s="766">
        <f>VLOOKUP(B51,PA!A:Q,8,FALSE)</f>
        <v>685714.29</v>
      </c>
      <c r="H51" s="767">
        <f>VLOOKUP($B51,PA!$A:$Q,9,FALSE)</f>
        <v>1</v>
      </c>
      <c r="I51" s="767">
        <f>VLOOKUP($B51,PA!$A:$Q,10,FALSE)</f>
        <v>0</v>
      </c>
      <c r="J51" s="768" t="str">
        <f>VLOOKUP($B51,PA!A:Q,12,FALSE)</f>
        <v>Ex-Post</v>
      </c>
      <c r="K51" s="769">
        <f>VLOOKUP(B51,PA!A:Q,13,FALSE)</f>
        <v>43983</v>
      </c>
      <c r="L51" s="769">
        <v>43646</v>
      </c>
      <c r="M51" s="769"/>
      <c r="N51" s="770" t="s">
        <v>160</v>
      </c>
      <c r="P51" s="74"/>
      <c r="Q51" s="74"/>
      <c r="R51" s="74"/>
      <c r="S51" s="74"/>
      <c r="T51" s="74"/>
    </row>
    <row r="52" spans="1:20" s="75" customFormat="1" ht="25.5">
      <c r="A52" s="354" t="str">
        <f t="shared" si="1"/>
        <v>1.3</v>
      </c>
      <c r="B52" s="763">
        <v>4.08</v>
      </c>
      <c r="C52" s="763" t="str">
        <f>VLOOKUP(B52,[4]PA!A:Q,2,FALSE)</f>
        <v>1.3.1</v>
      </c>
      <c r="D52" s="771" t="s">
        <v>310</v>
      </c>
      <c r="E52" s="765" t="s">
        <v>483</v>
      </c>
      <c r="F52" s="765" t="str">
        <f>VLOOKUP(B52,PA!A:Q,5,FALSE)</f>
        <v>Seleção Baseada na Qualidade e Custo (SBQC)</v>
      </c>
      <c r="G52" s="766">
        <f>VLOOKUP(B52,PA!A:Q,8,FALSE)</f>
        <v>428571.43</v>
      </c>
      <c r="H52" s="767">
        <f>VLOOKUP($B52,PA!$A:$Q,9,FALSE)</f>
        <v>1</v>
      </c>
      <c r="I52" s="767">
        <f>VLOOKUP($B52,PA!$A:$Q,10,FALSE)</f>
        <v>0</v>
      </c>
      <c r="J52" s="768" t="str">
        <f>VLOOKUP($B52,PA!A:Q,12,FALSE)</f>
        <v>Ex-Post</v>
      </c>
      <c r="K52" s="769">
        <f>VLOOKUP(B52,PA!A:Q,13,FALSE)</f>
        <v>43617</v>
      </c>
      <c r="L52" s="769">
        <v>43646</v>
      </c>
      <c r="M52" s="769"/>
      <c r="N52" s="770" t="s">
        <v>160</v>
      </c>
      <c r="P52" s="74"/>
      <c r="Q52" s="74"/>
      <c r="R52" s="74"/>
      <c r="S52" s="74"/>
      <c r="T52" s="74"/>
    </row>
    <row r="53" spans="1:20" s="75" customFormat="1" ht="27.6" customHeight="1">
      <c r="A53" s="354" t="str">
        <f t="shared" si="1"/>
        <v>1.4</v>
      </c>
      <c r="B53" s="763">
        <v>4.09</v>
      </c>
      <c r="C53" s="763" t="str">
        <f>VLOOKUP(B53,[4]PA!A:Q,2,FALSE)</f>
        <v>1.4.1</v>
      </c>
      <c r="D53" s="771" t="s">
        <v>319</v>
      </c>
      <c r="E53" s="765" t="s">
        <v>484</v>
      </c>
      <c r="F53" s="765" t="str">
        <f>VLOOKUP(B53,PA!A:Q,5,FALSE)</f>
        <v>Seleção Baseada na Qualidade e Custo (SBQC)</v>
      </c>
      <c r="G53" s="766">
        <f>VLOOKUP(B53,PA!A:Q,8,FALSE)</f>
        <v>114571</v>
      </c>
      <c r="H53" s="767">
        <f>VLOOKUP($B53,PA!$A:$Q,9,FALSE)</f>
        <v>1</v>
      </c>
      <c r="I53" s="767">
        <f>VLOOKUP($B53,PA!$A:$Q,10,FALSE)</f>
        <v>0</v>
      </c>
      <c r="J53" s="768" t="str">
        <f>VLOOKUP($B53,PA!A:Q,12,FALSE)</f>
        <v>Ex-Post</v>
      </c>
      <c r="K53" s="769">
        <f>VLOOKUP(B53,PA!A:Q,13,FALSE)</f>
        <v>43983</v>
      </c>
      <c r="L53" s="769">
        <v>43646</v>
      </c>
      <c r="M53" s="769"/>
      <c r="N53" s="770" t="s">
        <v>160</v>
      </c>
      <c r="P53" s="74"/>
      <c r="Q53" s="74"/>
      <c r="R53" s="74"/>
      <c r="S53" s="74"/>
      <c r="T53" s="74"/>
    </row>
    <row r="54" spans="1:20" s="75" customFormat="1" ht="25.5">
      <c r="A54" s="354" t="str">
        <f t="shared" si="1"/>
        <v>1.4</v>
      </c>
      <c r="B54" s="763">
        <v>4.0999999999999996</v>
      </c>
      <c r="C54" s="763" t="str">
        <f>VLOOKUP(B54,[4]PA!A:Q,2,FALSE)</f>
        <v>1.4.2</v>
      </c>
      <c r="D54" s="764" t="s">
        <v>338</v>
      </c>
      <c r="E54" s="765" t="s">
        <v>485</v>
      </c>
      <c r="F54" s="765" t="str">
        <f>VLOOKUP(B54,PA!A:Q,5,FALSE)</f>
        <v>Seleção Baseada na Qualidade e Custo (SBQC)</v>
      </c>
      <c r="G54" s="766">
        <f>VLOOKUP(B54,PA!A:Q,8,FALSE)</f>
        <v>171429</v>
      </c>
      <c r="H54" s="767">
        <f>VLOOKUP($B54,PA!$A:$Q,9,FALSE)</f>
        <v>1</v>
      </c>
      <c r="I54" s="767">
        <f>VLOOKUP($B54,PA!$A:$Q,10,FALSE)</f>
        <v>0</v>
      </c>
      <c r="J54" s="768" t="str">
        <f>VLOOKUP($B54,PA!A:Q,12,FALSE)</f>
        <v>Ex-Post</v>
      </c>
      <c r="K54" s="769">
        <f>VLOOKUP(B54,PA!A:Q,13,FALSE)</f>
        <v>0</v>
      </c>
      <c r="L54" s="769">
        <v>43646</v>
      </c>
      <c r="M54" s="769"/>
      <c r="N54" s="770" t="s">
        <v>160</v>
      </c>
      <c r="P54" s="74"/>
      <c r="Q54" s="74"/>
      <c r="R54" s="74"/>
      <c r="S54" s="74"/>
      <c r="T54" s="74"/>
    </row>
    <row r="55" spans="1:20" s="75" customFormat="1" ht="25.5">
      <c r="A55" s="354" t="str">
        <f t="shared" si="1"/>
        <v>1.5</v>
      </c>
      <c r="B55" s="763">
        <v>4.1100000000000003</v>
      </c>
      <c r="C55" s="763" t="str">
        <f>VLOOKUP(B55,[4]PA!A:Q,2,FALSE)</f>
        <v>1.5.2</v>
      </c>
      <c r="D55" s="771" t="s">
        <v>376</v>
      </c>
      <c r="E55" s="765" t="str">
        <f>VLOOKUP(B55,[4]PA!A:Q,3,FALSE)</f>
        <v>Consultoria em TI para modelo de Transparência Ativa</v>
      </c>
      <c r="F55" s="765" t="str">
        <f>VLOOKUP(B55,PA!A:Q,5,FALSE)</f>
        <v>Seleção Baseada na Qualidade e Custo (SBQC)</v>
      </c>
      <c r="G55" s="766">
        <f>VLOOKUP(B55,PA!A:Q,8,FALSE)</f>
        <v>126971.43</v>
      </c>
      <c r="H55" s="767">
        <f>VLOOKUP($B55,PA!$A:$Q,9,FALSE)</f>
        <v>1</v>
      </c>
      <c r="I55" s="767">
        <f>VLOOKUP($B55,PA!$A:$Q,10,FALSE)</f>
        <v>0</v>
      </c>
      <c r="J55" s="768" t="str">
        <f>VLOOKUP($B55,PA!A:Q,12,FALSE)</f>
        <v>Ex-Post</v>
      </c>
      <c r="K55" s="769">
        <f>VLOOKUP(B55,PA!A:Q,13,FALSE)</f>
        <v>43862</v>
      </c>
      <c r="L55" s="769">
        <f>K55+90</f>
        <v>43952</v>
      </c>
      <c r="M55" s="769"/>
      <c r="N55" s="770" t="s">
        <v>160</v>
      </c>
      <c r="O55" s="355"/>
      <c r="P55" s="74"/>
      <c r="Q55" s="74"/>
      <c r="R55" s="74"/>
      <c r="S55" s="74"/>
      <c r="T55" s="74"/>
    </row>
    <row r="56" spans="1:20" s="75" customFormat="1" ht="25.5">
      <c r="A56" s="354" t="str">
        <f t="shared" si="1"/>
        <v>1.5</v>
      </c>
      <c r="B56" s="763">
        <v>4.12</v>
      </c>
      <c r="C56" s="763" t="str">
        <f>VLOOKUP(B56,[4]PA!A:Q,2,FALSE)</f>
        <v>1.5.1</v>
      </c>
      <c r="D56" s="764" t="s">
        <v>343</v>
      </c>
      <c r="E56" s="765" t="str">
        <f>VLOOKUP(B56,[4]PA!A:Q,3,FALSE)</f>
        <v>Consultoria em TI para revisão dos procedimentos de auditorias interna e controle interno</v>
      </c>
      <c r="F56" s="765" t="str">
        <f>VLOOKUP(B56,PA!A:Q,5,FALSE)</f>
        <v>Seleção Baseada na Qualidade e Custo (SBQC)</v>
      </c>
      <c r="G56" s="766">
        <f>VLOOKUP(B56,PA!A:Q,8,FALSE)</f>
        <v>235771.41999999998</v>
      </c>
      <c r="H56" s="767">
        <f>VLOOKUP($B56,PA!$A:$Q,9,FALSE)</f>
        <v>1</v>
      </c>
      <c r="I56" s="767">
        <f>VLOOKUP($B56,PA!$A:$Q,10,FALSE)</f>
        <v>0</v>
      </c>
      <c r="J56" s="768" t="str">
        <f>VLOOKUP($B56,PA!A:Q,12,FALSE)</f>
        <v>Ex-Post</v>
      </c>
      <c r="K56" s="769">
        <f>VLOOKUP(B56,PA!A:Q,13,FALSE)</f>
        <v>43618</v>
      </c>
      <c r="L56" s="769">
        <f>K56+90</f>
        <v>43708</v>
      </c>
      <c r="M56" s="769"/>
      <c r="N56" s="770" t="s">
        <v>160</v>
      </c>
      <c r="O56" s="355"/>
      <c r="P56" s="74"/>
      <c r="Q56" s="74"/>
      <c r="R56" s="74"/>
      <c r="S56" s="74"/>
      <c r="T56" s="74"/>
    </row>
    <row r="57" spans="1:20" s="75" customFormat="1" ht="25.5">
      <c r="A57" s="354" t="str">
        <f t="shared" si="1"/>
        <v>1.5</v>
      </c>
      <c r="B57" s="763">
        <v>4.13</v>
      </c>
      <c r="C57" s="763" t="str">
        <f>VLOOKUP(B57,[4]PA!A:Q,2,FALSE)</f>
        <v>1.5.1</v>
      </c>
      <c r="D57" s="764" t="s">
        <v>344</v>
      </c>
      <c r="E57" s="765" t="str">
        <f>VLOOKUP(B57,[4]PA!A:Q,3,FALSE)</f>
        <v>Consultoria de gestão</v>
      </c>
      <c r="F57" s="765" t="str">
        <f>VLOOKUP(B57,PA!A:Q,5,FALSE)</f>
        <v>Seleção Baseada na Qualidade e Custo (SBQC)</v>
      </c>
      <c r="G57" s="766">
        <f>VLOOKUP(B57,PA!A:Q,8,FALSE)</f>
        <v>45257.14</v>
      </c>
      <c r="H57" s="767">
        <f>VLOOKUP($B57,PA!$A:$Q,9,FALSE)</f>
        <v>1</v>
      </c>
      <c r="I57" s="767">
        <f>VLOOKUP($B57,PA!$A:$Q,10,FALSE)</f>
        <v>0</v>
      </c>
      <c r="J57" s="768" t="str">
        <f>VLOOKUP($B57,PA!A:Q,12,FALSE)</f>
        <v>Ex-Post</v>
      </c>
      <c r="K57" s="769">
        <f>VLOOKUP(B57,PA!A:Q,13,FALSE)</f>
        <v>43618</v>
      </c>
      <c r="L57" s="769">
        <f>K57+90</f>
        <v>43708</v>
      </c>
      <c r="M57" s="769"/>
      <c r="N57" s="770" t="s">
        <v>160</v>
      </c>
      <c r="O57" s="355"/>
      <c r="P57" s="74"/>
      <c r="Q57" s="74"/>
      <c r="R57" s="74"/>
      <c r="S57" s="74"/>
      <c r="T57" s="74"/>
    </row>
    <row r="58" spans="1:20" s="75" customFormat="1" ht="25.5">
      <c r="A58" s="354" t="str">
        <f t="shared" si="1"/>
        <v>1.5</v>
      </c>
      <c r="B58" s="763">
        <v>4.1399999999999997</v>
      </c>
      <c r="C58" s="763" t="str">
        <f>VLOOKUP(B58,[4]PA!A:Q,2,FALSE)</f>
        <v>1.5.1</v>
      </c>
      <c r="D58" s="764" t="s">
        <v>345</v>
      </c>
      <c r="E58" s="765" t="str">
        <f>VLOOKUP(B58,[4]PA!A:Q,3,FALSE)</f>
        <v>Consultoria para Análise, modelagem e automação dos processos Comunicação</v>
      </c>
      <c r="F58" s="765" t="str">
        <f>VLOOKUP(B58,PA!A:Q,5,FALSE)</f>
        <v>Seleção Baseada na Qualidade e Custo (SBQC)</v>
      </c>
      <c r="G58" s="766">
        <f>VLOOKUP(B58,PA!A:Q,8,FALSE)</f>
        <v>2857.14</v>
      </c>
      <c r="H58" s="767">
        <f>VLOOKUP($B58,PA!$A:$Q,9,FALSE)</f>
        <v>1</v>
      </c>
      <c r="I58" s="767">
        <f>VLOOKUP($B58,PA!$A:$Q,10,FALSE)</f>
        <v>0</v>
      </c>
      <c r="J58" s="768" t="str">
        <f>VLOOKUP($B58,PA!A:Q,12,FALSE)</f>
        <v>Ex-Post</v>
      </c>
      <c r="K58" s="769">
        <f>VLOOKUP(B58,PA!A:Q,13,FALSE)</f>
        <v>43618</v>
      </c>
      <c r="L58" s="769">
        <f>K58+90</f>
        <v>43708</v>
      </c>
      <c r="M58" s="769"/>
      <c r="N58" s="770" t="s">
        <v>160</v>
      </c>
      <c r="O58" s="355"/>
      <c r="P58" s="74"/>
      <c r="Q58" s="74"/>
      <c r="R58" s="74"/>
      <c r="S58" s="74"/>
      <c r="T58" s="74"/>
    </row>
    <row r="59" spans="1:20" s="75" customFormat="1" ht="25.5">
      <c r="A59" s="354" t="str">
        <f t="shared" si="1"/>
        <v/>
      </c>
      <c r="B59" s="763">
        <v>4.1500000000000004</v>
      </c>
      <c r="C59" s="763"/>
      <c r="D59" s="764"/>
      <c r="E59" s="765" t="str">
        <f>VLOOKUP(B59,[4]PA!A:Q,3,FALSE)</f>
        <v>Fábrica de software para desenvolvimento de sistemas informatizados nos diversos produtos do projeto</v>
      </c>
      <c r="F59" s="765" t="str">
        <f>VLOOKUP(B59,PA!A:Q,5,FALSE)</f>
        <v>Seleção Baseada na Qualidade e Custo (SBQC)</v>
      </c>
      <c r="G59" s="766">
        <f>VLOOKUP(B59,PA!A:Q,8,FALSE)</f>
        <v>9047428.5600000005</v>
      </c>
      <c r="H59" s="767">
        <f>VLOOKUP($B59,PA!$A:$Q,9,FALSE)</f>
        <v>0.53577970003888042</v>
      </c>
      <c r="I59" s="767">
        <f>VLOOKUP($B59,PA!$A:$Q,10,FALSE)</f>
        <v>0.46422029996111952</v>
      </c>
      <c r="J59" s="768" t="str">
        <f>VLOOKUP($B59,PA!A:Q,12,FALSE)</f>
        <v>Ex-Ante</v>
      </c>
      <c r="K59" s="769">
        <f>VLOOKUP(B59,PA!A:Q,13,FALSE)</f>
        <v>43617</v>
      </c>
      <c r="L59" s="769">
        <f>K59+90</f>
        <v>43707</v>
      </c>
      <c r="M59" s="769"/>
      <c r="N59" s="770" t="s">
        <v>160</v>
      </c>
      <c r="O59" s="355"/>
      <c r="P59" s="74"/>
      <c r="Q59" s="74"/>
      <c r="R59" s="74"/>
      <c r="S59" s="74"/>
      <c r="T59" s="74"/>
    </row>
    <row r="60" spans="1:20" s="75" customFormat="1" ht="25.5">
      <c r="A60" s="354" t="str">
        <f t="shared" si="1"/>
        <v>2.2</v>
      </c>
      <c r="B60" s="988"/>
      <c r="C60" s="772" t="s">
        <v>486</v>
      </c>
      <c r="D60" s="773" t="s">
        <v>389</v>
      </c>
      <c r="E60" s="774" t="s">
        <v>487</v>
      </c>
      <c r="F60" s="774" t="str">
        <f>$F$59</f>
        <v>Seleção Baseada na Qualidade e Custo (SBQC)</v>
      </c>
      <c r="G60" s="775">
        <v>1000285.71</v>
      </c>
      <c r="H60" s="776">
        <f>$H$59</f>
        <v>0.53577970003888042</v>
      </c>
      <c r="I60" s="776">
        <f>$I$59</f>
        <v>0.46422029996111952</v>
      </c>
      <c r="J60" s="777" t="str">
        <f>$J$59</f>
        <v>Ex-Ante</v>
      </c>
      <c r="K60" s="778">
        <f>$K$59</f>
        <v>43617</v>
      </c>
      <c r="L60" s="778">
        <f>$L$59</f>
        <v>43707</v>
      </c>
      <c r="M60" s="778"/>
      <c r="N60" s="779" t="s">
        <v>160</v>
      </c>
      <c r="O60" s="355"/>
      <c r="P60" s="74"/>
      <c r="Q60" s="74"/>
      <c r="R60" s="74"/>
      <c r="S60" s="74"/>
      <c r="T60" s="74"/>
    </row>
    <row r="61" spans="1:20" s="75" customFormat="1" ht="25.5">
      <c r="A61" s="354" t="str">
        <f t="shared" si="1"/>
        <v>2.2</v>
      </c>
      <c r="B61" s="989"/>
      <c r="C61" s="772" t="s">
        <v>488</v>
      </c>
      <c r="D61" s="773" t="s">
        <v>392</v>
      </c>
      <c r="E61" s="774" t="s">
        <v>489</v>
      </c>
      <c r="F61" s="774" t="str">
        <f t="shared" ref="F61:F69" si="2">$F$59</f>
        <v>Seleção Baseada na Qualidade e Custo (SBQC)</v>
      </c>
      <c r="G61" s="775">
        <v>857142.86</v>
      </c>
      <c r="H61" s="776">
        <f t="shared" ref="H61:H70" si="3">$H$59</f>
        <v>0.53577970003888042</v>
      </c>
      <c r="I61" s="776">
        <f t="shared" ref="I61:I70" si="4">$I$59</f>
        <v>0.46422029996111952</v>
      </c>
      <c r="J61" s="777" t="str">
        <f t="shared" ref="J61:J70" si="5">$J$59</f>
        <v>Ex-Ante</v>
      </c>
      <c r="K61" s="778">
        <f t="shared" ref="K61:K70" si="6">$K$59</f>
        <v>43617</v>
      </c>
      <c r="L61" s="778">
        <f t="shared" ref="L61:L70" si="7">$L$59</f>
        <v>43707</v>
      </c>
      <c r="M61" s="778"/>
      <c r="N61" s="779" t="s">
        <v>160</v>
      </c>
      <c r="O61" s="355"/>
      <c r="P61" s="74"/>
      <c r="Q61" s="74"/>
      <c r="R61" s="74"/>
      <c r="S61" s="74"/>
      <c r="T61" s="74"/>
    </row>
    <row r="62" spans="1:20" s="75" customFormat="1" ht="25.5">
      <c r="A62" s="354" t="str">
        <f t="shared" si="1"/>
        <v>2.5</v>
      </c>
      <c r="B62" s="989"/>
      <c r="C62" s="772" t="s">
        <v>490</v>
      </c>
      <c r="D62" s="773" t="s">
        <v>412</v>
      </c>
      <c r="E62" s="774" t="s">
        <v>491</v>
      </c>
      <c r="F62" s="774" t="str">
        <f t="shared" si="2"/>
        <v>Seleção Baseada na Qualidade e Custo (SBQC)</v>
      </c>
      <c r="G62" s="775">
        <v>571428.56999999995</v>
      </c>
      <c r="H62" s="776">
        <f t="shared" si="3"/>
        <v>0.53577970003888042</v>
      </c>
      <c r="I62" s="776">
        <f t="shared" si="4"/>
        <v>0.46422029996111952</v>
      </c>
      <c r="J62" s="777" t="str">
        <f t="shared" si="5"/>
        <v>Ex-Ante</v>
      </c>
      <c r="K62" s="778">
        <f t="shared" si="6"/>
        <v>43617</v>
      </c>
      <c r="L62" s="778">
        <f t="shared" si="7"/>
        <v>43707</v>
      </c>
      <c r="M62" s="778"/>
      <c r="N62" s="779" t="s">
        <v>160</v>
      </c>
      <c r="O62" s="355"/>
      <c r="P62" s="74"/>
      <c r="Q62" s="74"/>
      <c r="R62" s="74"/>
      <c r="S62" s="74"/>
      <c r="T62" s="74"/>
    </row>
    <row r="63" spans="1:20" s="75" customFormat="1" ht="25.5">
      <c r="A63" s="354" t="str">
        <f t="shared" si="1"/>
        <v>3.2</v>
      </c>
      <c r="B63" s="989"/>
      <c r="C63" s="772" t="s">
        <v>492</v>
      </c>
      <c r="D63" s="773" t="s">
        <v>420</v>
      </c>
      <c r="E63" s="774" t="s">
        <v>493</v>
      </c>
      <c r="F63" s="774" t="str">
        <f t="shared" si="2"/>
        <v>Seleção Baseada na Qualidade e Custo (SBQC)</v>
      </c>
      <c r="G63" s="775">
        <v>1714285.71</v>
      </c>
      <c r="H63" s="776">
        <f t="shared" si="3"/>
        <v>0.53577970003888042</v>
      </c>
      <c r="I63" s="776">
        <f t="shared" si="4"/>
        <v>0.46422029996111952</v>
      </c>
      <c r="J63" s="777" t="str">
        <f t="shared" si="5"/>
        <v>Ex-Ante</v>
      </c>
      <c r="K63" s="778">
        <f t="shared" si="6"/>
        <v>43617</v>
      </c>
      <c r="L63" s="778">
        <f t="shared" si="7"/>
        <v>43707</v>
      </c>
      <c r="M63" s="778"/>
      <c r="N63" s="779" t="s">
        <v>160</v>
      </c>
      <c r="O63" s="355"/>
      <c r="P63" s="74"/>
      <c r="Q63" s="74"/>
      <c r="R63" s="74"/>
      <c r="S63" s="74"/>
      <c r="T63" s="74"/>
    </row>
    <row r="64" spans="1:20" s="75" customFormat="1" ht="25.5">
      <c r="A64" s="354" t="str">
        <f t="shared" si="1"/>
        <v>3.4</v>
      </c>
      <c r="B64" s="989"/>
      <c r="C64" s="772" t="s">
        <v>494</v>
      </c>
      <c r="D64" s="773" t="s">
        <v>434</v>
      </c>
      <c r="E64" s="774" t="s">
        <v>495</v>
      </c>
      <c r="F64" s="774" t="str">
        <f t="shared" si="2"/>
        <v>Seleção Baseada na Qualidade e Custo (SBQC)</v>
      </c>
      <c r="G64" s="775">
        <v>1161428.57</v>
      </c>
      <c r="H64" s="776">
        <f t="shared" si="3"/>
        <v>0.53577970003888042</v>
      </c>
      <c r="I64" s="776">
        <f t="shared" si="4"/>
        <v>0.46422029996111952</v>
      </c>
      <c r="J64" s="777" t="str">
        <f t="shared" si="5"/>
        <v>Ex-Ante</v>
      </c>
      <c r="K64" s="778">
        <f t="shared" si="6"/>
        <v>43617</v>
      </c>
      <c r="L64" s="778">
        <f t="shared" si="7"/>
        <v>43707</v>
      </c>
      <c r="M64" s="778"/>
      <c r="N64" s="779" t="s">
        <v>160</v>
      </c>
      <c r="O64" s="355"/>
      <c r="P64" s="74"/>
      <c r="Q64" s="74"/>
      <c r="R64" s="74"/>
      <c r="S64" s="74"/>
      <c r="T64" s="74"/>
    </row>
    <row r="65" spans="1:20" s="75" customFormat="1" ht="25.5">
      <c r="A65" s="354" t="str">
        <f t="shared" si="1"/>
        <v>3.3</v>
      </c>
      <c r="B65" s="989"/>
      <c r="C65" s="772" t="s">
        <v>496</v>
      </c>
      <c r="D65" s="773" t="s">
        <v>430</v>
      </c>
      <c r="E65" s="774" t="s">
        <v>497</v>
      </c>
      <c r="F65" s="774" t="str">
        <f t="shared" si="2"/>
        <v>Seleção Baseada na Qualidade e Custo (SBQC)</v>
      </c>
      <c r="G65" s="775">
        <v>1142857.1399999999</v>
      </c>
      <c r="H65" s="776">
        <f t="shared" si="3"/>
        <v>0.53577970003888042</v>
      </c>
      <c r="I65" s="776">
        <f t="shared" si="4"/>
        <v>0.46422029996111952</v>
      </c>
      <c r="J65" s="777" t="str">
        <f t="shared" si="5"/>
        <v>Ex-Ante</v>
      </c>
      <c r="K65" s="778">
        <f t="shared" si="6"/>
        <v>43617</v>
      </c>
      <c r="L65" s="778">
        <f t="shared" si="7"/>
        <v>43707</v>
      </c>
      <c r="M65" s="778"/>
      <c r="N65" s="779" t="s">
        <v>160</v>
      </c>
      <c r="O65" s="355"/>
      <c r="P65" s="74"/>
      <c r="Q65" s="74"/>
      <c r="R65" s="74"/>
      <c r="S65" s="74"/>
      <c r="T65" s="74"/>
    </row>
    <row r="66" spans="1:20" s="75" customFormat="1" ht="25.5">
      <c r="A66" s="354" t="str">
        <f t="shared" si="1"/>
        <v>3.4</v>
      </c>
      <c r="B66" s="989"/>
      <c r="C66" s="772" t="s">
        <v>498</v>
      </c>
      <c r="D66" s="773" t="s">
        <v>431</v>
      </c>
      <c r="E66" s="774" t="s">
        <v>499</v>
      </c>
      <c r="F66" s="774" t="str">
        <f t="shared" si="2"/>
        <v>Seleção Baseada na Qualidade e Custo (SBQC)</v>
      </c>
      <c r="G66" s="775">
        <v>42857.14</v>
      </c>
      <c r="H66" s="776">
        <f t="shared" si="3"/>
        <v>0.53577970003888042</v>
      </c>
      <c r="I66" s="776">
        <f t="shared" si="4"/>
        <v>0.46422029996111952</v>
      </c>
      <c r="J66" s="777" t="str">
        <f t="shared" si="5"/>
        <v>Ex-Ante</v>
      </c>
      <c r="K66" s="778">
        <f t="shared" si="6"/>
        <v>43617</v>
      </c>
      <c r="L66" s="778">
        <f t="shared" si="7"/>
        <v>43707</v>
      </c>
      <c r="M66" s="778"/>
      <c r="N66" s="779" t="s">
        <v>160</v>
      </c>
      <c r="O66" s="355"/>
      <c r="P66" s="74"/>
      <c r="Q66" s="74"/>
      <c r="R66" s="74"/>
      <c r="S66" s="74"/>
      <c r="T66" s="74"/>
    </row>
    <row r="67" spans="1:20" s="75" customFormat="1" ht="25.5">
      <c r="A67" s="354" t="str">
        <f t="shared" si="1"/>
        <v>3.4</v>
      </c>
      <c r="B67" s="989"/>
      <c r="C67" s="772" t="s">
        <v>494</v>
      </c>
      <c r="D67" s="773" t="s">
        <v>435</v>
      </c>
      <c r="E67" s="774" t="s">
        <v>500</v>
      </c>
      <c r="F67" s="774" t="str">
        <f t="shared" si="2"/>
        <v>Seleção Baseada na Qualidade e Custo (SBQC)</v>
      </c>
      <c r="G67" s="775">
        <v>128571.43</v>
      </c>
      <c r="H67" s="776">
        <f t="shared" si="3"/>
        <v>0.53577970003888042</v>
      </c>
      <c r="I67" s="776">
        <f t="shared" si="4"/>
        <v>0.46422029996111952</v>
      </c>
      <c r="J67" s="777" t="str">
        <f t="shared" si="5"/>
        <v>Ex-Ante</v>
      </c>
      <c r="K67" s="778">
        <f t="shared" si="6"/>
        <v>43617</v>
      </c>
      <c r="L67" s="778">
        <f t="shared" si="7"/>
        <v>43707</v>
      </c>
      <c r="M67" s="778"/>
      <c r="N67" s="779" t="s">
        <v>160</v>
      </c>
      <c r="O67" s="355"/>
      <c r="P67" s="74"/>
      <c r="Q67" s="74"/>
      <c r="R67" s="74"/>
      <c r="S67" s="74"/>
      <c r="T67" s="74"/>
    </row>
    <row r="68" spans="1:20" s="75" customFormat="1" ht="38.25">
      <c r="A68" s="354" t="str">
        <f t="shared" si="1"/>
        <v>3.4</v>
      </c>
      <c r="B68" s="989"/>
      <c r="C68" s="772" t="s">
        <v>494</v>
      </c>
      <c r="D68" s="773" t="s">
        <v>436</v>
      </c>
      <c r="E68" s="774" t="s">
        <v>501</v>
      </c>
      <c r="F68" s="774" t="str">
        <f t="shared" si="2"/>
        <v>Seleção Baseada na Qualidade e Custo (SBQC)</v>
      </c>
      <c r="G68" s="775">
        <v>428571.43</v>
      </c>
      <c r="H68" s="776">
        <f t="shared" si="3"/>
        <v>0.53577970003888042</v>
      </c>
      <c r="I68" s="776">
        <f t="shared" si="4"/>
        <v>0.46422029996111952</v>
      </c>
      <c r="J68" s="777" t="str">
        <f t="shared" si="5"/>
        <v>Ex-Ante</v>
      </c>
      <c r="K68" s="778">
        <f t="shared" si="6"/>
        <v>43617</v>
      </c>
      <c r="L68" s="778">
        <f t="shared" si="7"/>
        <v>43707</v>
      </c>
      <c r="M68" s="778"/>
      <c r="N68" s="779" t="s">
        <v>160</v>
      </c>
      <c r="O68" s="355"/>
      <c r="P68" s="74"/>
      <c r="Q68" s="74"/>
      <c r="R68" s="74"/>
      <c r="S68" s="74"/>
      <c r="T68" s="74"/>
    </row>
    <row r="69" spans="1:20" s="75" customFormat="1" ht="38.25">
      <c r="A69" s="354" t="str">
        <f t="shared" si="1"/>
        <v>3.5</v>
      </c>
      <c r="B69" s="989"/>
      <c r="C69" s="772" t="s">
        <v>502</v>
      </c>
      <c r="D69" s="773" t="s">
        <v>441</v>
      </c>
      <c r="E69" s="774" t="s">
        <v>503</v>
      </c>
      <c r="F69" s="774" t="str">
        <f t="shared" si="2"/>
        <v>Seleção Baseada na Qualidade e Custo (SBQC)</v>
      </c>
      <c r="G69" s="775">
        <v>857142.86</v>
      </c>
      <c r="H69" s="776">
        <f t="shared" si="3"/>
        <v>0.53577970003888042</v>
      </c>
      <c r="I69" s="776">
        <f t="shared" si="4"/>
        <v>0.46422029996111952</v>
      </c>
      <c r="J69" s="777" t="str">
        <f t="shared" si="5"/>
        <v>Ex-Ante</v>
      </c>
      <c r="K69" s="778">
        <f t="shared" si="6"/>
        <v>43617</v>
      </c>
      <c r="L69" s="778">
        <f t="shared" si="7"/>
        <v>43707</v>
      </c>
      <c r="M69" s="778"/>
      <c r="N69" s="779" t="s">
        <v>160</v>
      </c>
      <c r="O69" s="355"/>
      <c r="P69" s="74"/>
      <c r="Q69" s="74"/>
      <c r="R69" s="74"/>
      <c r="S69" s="74"/>
      <c r="T69" s="74"/>
    </row>
    <row r="70" spans="1:20" s="75" customFormat="1" ht="25.5">
      <c r="A70" s="354" t="str">
        <f t="shared" si="1"/>
        <v>1.3</v>
      </c>
      <c r="B70" s="990"/>
      <c r="C70" s="780" t="s">
        <v>504</v>
      </c>
      <c r="D70" s="773" t="s">
        <v>316</v>
      </c>
      <c r="E70" s="774" t="s">
        <v>505</v>
      </c>
      <c r="F70" s="774" t="str">
        <f>F69</f>
        <v>Seleção Baseada na Qualidade e Custo (SBQC)</v>
      </c>
      <c r="G70" s="775">
        <v>1142857.1399999999</v>
      </c>
      <c r="H70" s="776">
        <f t="shared" si="3"/>
        <v>0.53577970003888042</v>
      </c>
      <c r="I70" s="776">
        <f t="shared" si="4"/>
        <v>0.46422029996111952</v>
      </c>
      <c r="J70" s="777" t="str">
        <f t="shared" si="5"/>
        <v>Ex-Ante</v>
      </c>
      <c r="K70" s="778">
        <f t="shared" si="6"/>
        <v>43617</v>
      </c>
      <c r="L70" s="778">
        <f t="shared" si="7"/>
        <v>43707</v>
      </c>
      <c r="M70" s="778"/>
      <c r="N70" s="779" t="s">
        <v>160</v>
      </c>
      <c r="O70" s="355"/>
      <c r="P70" s="74"/>
      <c r="Q70" s="74"/>
      <c r="R70" s="74"/>
      <c r="S70" s="74"/>
      <c r="T70" s="74"/>
    </row>
    <row r="71" spans="1:20" s="75" customFormat="1" ht="25.5">
      <c r="A71" s="354" t="str">
        <f t="shared" si="1"/>
        <v>2.2</v>
      </c>
      <c r="B71" s="763">
        <v>4.16</v>
      </c>
      <c r="C71" s="763" t="str">
        <f>VLOOKUP(B71,[4]PA!A:Q,2,FALSE)</f>
        <v>2.2.3</v>
      </c>
      <c r="D71" s="764" t="s">
        <v>395</v>
      </c>
      <c r="E71" s="765" t="str">
        <f>VLOOKUP(B71,[4]PA!A:Q,3,FALSE)</f>
        <v>Desenvolvimento do portal único e sua integração com o SICEX e bases de pagamento do ES</v>
      </c>
      <c r="F71" s="765" t="str">
        <f>VLOOKUP(B71,PA!A:Q,5,FALSE)</f>
        <v>Seleção Baseada na Qualidade e Custo (SBQC)</v>
      </c>
      <c r="G71" s="766">
        <f>VLOOKUP(B71,PA!A:Q,8,FALSE)</f>
        <v>285714.28999999998</v>
      </c>
      <c r="H71" s="767">
        <f>VLOOKUP($B71,PA!$A:$Q,9,FALSE)</f>
        <v>1</v>
      </c>
      <c r="I71" s="767">
        <f>VLOOKUP($B71,PA!$A:$Q,10,FALSE)</f>
        <v>0</v>
      </c>
      <c r="J71" s="768" t="str">
        <f>VLOOKUP($B71,PA!A:Q,12,FALSE)</f>
        <v>Ex-Post</v>
      </c>
      <c r="K71" s="769">
        <f>VLOOKUP(B71,PA!A:Q,13,FALSE)</f>
        <v>43862</v>
      </c>
      <c r="L71" s="769">
        <f t="shared" ref="L71:L78" si="8">K71+90</f>
        <v>43952</v>
      </c>
      <c r="M71" s="769"/>
      <c r="N71" s="770" t="s">
        <v>160</v>
      </c>
      <c r="O71" s="355"/>
      <c r="P71" s="74"/>
      <c r="Q71" s="74"/>
      <c r="R71" s="74"/>
      <c r="S71" s="74"/>
      <c r="T71" s="74"/>
    </row>
    <row r="72" spans="1:20" s="75" customFormat="1" ht="25.5">
      <c r="A72" s="354" t="str">
        <f t="shared" si="1"/>
        <v>2.2</v>
      </c>
      <c r="B72" s="763">
        <v>4.17</v>
      </c>
      <c r="C72" s="763" t="str">
        <f>VLOOKUP(B72,[4]PA!A:Q,2,FALSE)</f>
        <v>2.2.4</v>
      </c>
      <c r="D72" s="764" t="s">
        <v>398</v>
      </c>
      <c r="E72" s="765" t="str">
        <f>VLOOKUP(B72,[4]PA!A:Q,3,FALSE)</f>
        <v>Modelo de Big Data a ser implantado</v>
      </c>
      <c r="F72" s="765" t="str">
        <f>VLOOKUP(B72,PA!A:Q,5,FALSE)</f>
        <v>Seleção Baseada na Qualidade e Custo (SBQC)</v>
      </c>
      <c r="G72" s="766">
        <f>VLOOKUP(B72,PA!A:Q,8,FALSE)</f>
        <v>142857.14000000001</v>
      </c>
      <c r="H72" s="767">
        <f>VLOOKUP($B72,PA!$A:$Q,9,FALSE)</f>
        <v>1</v>
      </c>
      <c r="I72" s="767">
        <f>VLOOKUP($B72,PA!$A:$Q,10,FALSE)</f>
        <v>0</v>
      </c>
      <c r="J72" s="768" t="str">
        <f>VLOOKUP($B72,PA!A:Q,12,FALSE)</f>
        <v>Ex-Post</v>
      </c>
      <c r="K72" s="769">
        <f>VLOOKUP(B72,PA!A:Q,13,FALSE)</f>
        <v>0</v>
      </c>
      <c r="L72" s="769">
        <f t="shared" si="8"/>
        <v>90</v>
      </c>
      <c r="M72" s="769"/>
      <c r="N72" s="770" t="s">
        <v>160</v>
      </c>
      <c r="O72" s="355"/>
      <c r="P72" s="74"/>
      <c r="Q72" s="74"/>
      <c r="R72" s="74"/>
      <c r="S72" s="74"/>
      <c r="T72" s="74"/>
    </row>
    <row r="73" spans="1:20" s="75" customFormat="1" ht="27.6" customHeight="1">
      <c r="A73" s="354" t="str">
        <f t="shared" ref="A73:A136" si="9">LEFT(C73,3)</f>
        <v>2.4</v>
      </c>
      <c r="B73" s="763">
        <v>4.18</v>
      </c>
      <c r="C73" s="763" t="str">
        <f>VLOOKUP(B73,[4]PA!A:Q,2,FALSE)</f>
        <v>2.4.1</v>
      </c>
      <c r="D73" s="764" t="s">
        <v>408</v>
      </c>
      <c r="E73" s="765" t="str">
        <f>VLOOKUP(B73,[4]PA!A:Q,3,FALSE)</f>
        <v>Desenvolver e implementar solução integrada de inteligência artificial para atendimento eletrônico ao contibuinte  na SEFAZ. (solução de computação  cognitiva)</v>
      </c>
      <c r="F73" s="765" t="str">
        <f>VLOOKUP(B73,PA!A:Q,5,FALSE)</f>
        <v>Seleção Baseada na Qualidade e Custo (SBQC)</v>
      </c>
      <c r="G73" s="766">
        <f>VLOOKUP(B73,PA!A:Q,8,FALSE)</f>
        <v>857142.86</v>
      </c>
      <c r="H73" s="767">
        <f>VLOOKUP($B73,PA!$A:$Q,9,FALSE)</f>
        <v>1</v>
      </c>
      <c r="I73" s="767">
        <f>VLOOKUP($B73,PA!$A:$Q,10,FALSE)</f>
        <v>0</v>
      </c>
      <c r="J73" s="768" t="str">
        <f>VLOOKUP($B73,PA!A:Q,12,FALSE)</f>
        <v>Ex-Post</v>
      </c>
      <c r="K73" s="769">
        <f>VLOOKUP(B73,PA!A:Q,13,FALSE)</f>
        <v>43862</v>
      </c>
      <c r="L73" s="769">
        <f t="shared" si="8"/>
        <v>43952</v>
      </c>
      <c r="M73" s="769"/>
      <c r="N73" s="770" t="s">
        <v>160</v>
      </c>
      <c r="O73" s="355"/>
      <c r="P73" s="74"/>
      <c r="Q73" s="74"/>
      <c r="R73" s="74"/>
      <c r="S73" s="74"/>
      <c r="T73" s="74"/>
    </row>
    <row r="74" spans="1:20" s="75" customFormat="1" ht="27.6" customHeight="1">
      <c r="A74" s="354" t="str">
        <f t="shared" si="9"/>
        <v>2.5</v>
      </c>
      <c r="B74" s="763">
        <v>4.1900000000000004</v>
      </c>
      <c r="C74" s="763" t="str">
        <f>VLOOKUP(B74,[4]PA!A:Q,2,FALSE)</f>
        <v>2.5.1</v>
      </c>
      <c r="D74" s="764" t="s">
        <v>413</v>
      </c>
      <c r="E74" s="765" t="str">
        <f>VLOOKUP(B74,[4]PA!A:Q,3,FALSE)</f>
        <v>Desenvolvimento de soluções tecnológicas para cobrança de IPVA: aplicativo de notificação automática e OCR para fiscalização móvel</v>
      </c>
      <c r="F74" s="765" t="str">
        <f>VLOOKUP(B74,PA!A:Q,5,FALSE)</f>
        <v>Seleção Baseada na Qualidade e Custo (SBQC)</v>
      </c>
      <c r="G74" s="766">
        <f>VLOOKUP(B74,PA!A:Q,8,FALSE)</f>
        <v>428571.43</v>
      </c>
      <c r="H74" s="767">
        <f>VLOOKUP($B74,PA!$A:$Q,9,FALSE)</f>
        <v>1</v>
      </c>
      <c r="I74" s="767">
        <f>VLOOKUP($B74,PA!$A:$Q,10,FALSE)</f>
        <v>0</v>
      </c>
      <c r="J74" s="768" t="str">
        <f>VLOOKUP($B74,PA!A:Q,12,FALSE)</f>
        <v>Ex-Post</v>
      </c>
      <c r="K74" s="769">
        <f>VLOOKUP(B74,PA!A:Q,13,FALSE)</f>
        <v>43497</v>
      </c>
      <c r="L74" s="769">
        <f t="shared" si="8"/>
        <v>43587</v>
      </c>
      <c r="M74" s="769"/>
      <c r="N74" s="770" t="s">
        <v>160</v>
      </c>
      <c r="O74" s="355"/>
      <c r="P74" s="74"/>
      <c r="Q74" s="74"/>
      <c r="R74" s="74"/>
      <c r="S74" s="74"/>
      <c r="T74" s="74"/>
    </row>
    <row r="75" spans="1:20" s="75" customFormat="1" ht="25.5">
      <c r="A75" s="354" t="str">
        <f t="shared" si="9"/>
        <v>3.1</v>
      </c>
      <c r="B75" s="763">
        <v>4.2</v>
      </c>
      <c r="C75" s="763" t="str">
        <f>VLOOKUP(B75,[4]PA!A:Q,2,FALSE)</f>
        <v>3.1.2</v>
      </c>
      <c r="D75" s="764" t="s">
        <v>419</v>
      </c>
      <c r="E75" s="765" t="str">
        <f>VLOOKUP(B75,[4]PA!A:Q,3,FALSE)</f>
        <v xml:space="preserve">Modelo de Gestão de Investimento Público </v>
      </c>
      <c r="F75" s="765" t="str">
        <f>VLOOKUP(B75,PA!A:Q,5,FALSE)</f>
        <v>Seleção Baseada na Qualidade e Custo (SBQC)</v>
      </c>
      <c r="G75" s="766">
        <f>VLOOKUP(B75,PA!A:Q,8,FALSE)</f>
        <v>342857.14</v>
      </c>
      <c r="H75" s="767">
        <f>VLOOKUP($B75,PA!$A:$Q,9,FALSE)</f>
        <v>1</v>
      </c>
      <c r="I75" s="767">
        <f>VLOOKUP($B75,PA!$A:$Q,10,FALSE)</f>
        <v>0</v>
      </c>
      <c r="J75" s="768" t="str">
        <f>VLOOKUP($B75,PA!A:Q,12,FALSE)</f>
        <v>Ex-Post</v>
      </c>
      <c r="K75" s="769">
        <f>VLOOKUP(B75,PA!A:Q,13,FALSE)</f>
        <v>44593</v>
      </c>
      <c r="L75" s="769">
        <f t="shared" si="8"/>
        <v>44683</v>
      </c>
      <c r="M75" s="769"/>
      <c r="N75" s="770" t="s">
        <v>160</v>
      </c>
      <c r="O75" s="355"/>
      <c r="P75" s="74"/>
      <c r="Q75" s="74"/>
      <c r="R75" s="74"/>
      <c r="S75" s="74"/>
      <c r="T75" s="74"/>
    </row>
    <row r="76" spans="1:20" s="75" customFormat="1" ht="25.5">
      <c r="A76" s="354" t="str">
        <f t="shared" si="9"/>
        <v>3.1</v>
      </c>
      <c r="B76" s="763">
        <v>4.21</v>
      </c>
      <c r="C76" s="763" t="str">
        <f>VLOOKUP(B76,[4]PA!A:Q,2,FALSE)</f>
        <v>3.1.1</v>
      </c>
      <c r="D76" s="764" t="s">
        <v>416</v>
      </c>
      <c r="E76" s="765" t="str">
        <f>VLOOKUP(B76,[4]PA!A:Q,3,FALSE)</f>
        <v>Marco orçamentário de médio prazo</v>
      </c>
      <c r="F76" s="765" t="str">
        <f>VLOOKUP(B76,PA!A:Q,5,FALSE)</f>
        <v>Seleção Baseada na Qualidade e Custo (SBQC)</v>
      </c>
      <c r="G76" s="766">
        <f>VLOOKUP(B76,PA!A:Q,8,FALSE)</f>
        <v>457142.86</v>
      </c>
      <c r="H76" s="767">
        <f>VLOOKUP($B76,PA!$A:$Q,9,FALSE)</f>
        <v>1</v>
      </c>
      <c r="I76" s="767">
        <f>VLOOKUP($B76,PA!$A:$Q,10,FALSE)</f>
        <v>0</v>
      </c>
      <c r="J76" s="768" t="str">
        <f>VLOOKUP($B76,PA!A:Q,12,FALSE)</f>
        <v>Ex-Post</v>
      </c>
      <c r="K76" s="769">
        <f>VLOOKUP(B76,PA!A:Q,13,FALSE)</f>
        <v>43617</v>
      </c>
      <c r="L76" s="769">
        <f t="shared" si="8"/>
        <v>43707</v>
      </c>
      <c r="M76" s="769"/>
      <c r="N76" s="770" t="s">
        <v>160</v>
      </c>
      <c r="O76" s="355"/>
      <c r="P76" s="74"/>
      <c r="Q76" s="74"/>
      <c r="R76" s="74"/>
      <c r="S76" s="74"/>
      <c r="T76" s="74"/>
    </row>
    <row r="77" spans="1:20" s="75" customFormat="1" ht="25.5">
      <c r="A77" s="354" t="str">
        <f t="shared" si="9"/>
        <v>3.2</v>
      </c>
      <c r="B77" s="763">
        <v>4.22</v>
      </c>
      <c r="C77" s="763" t="str">
        <f>VLOOKUP(B77,[4]PA!A:Q,2,FALSE)</f>
        <v>3.2.1</v>
      </c>
      <c r="D77" s="764" t="s">
        <v>421</v>
      </c>
      <c r="E77" s="765" t="str">
        <f>VLOOKUP(B77,[4]PA!A:Q,3,FALSE)</f>
        <v>Revisão e ajuste da metodologia para elaboração de programação e execução financeira</v>
      </c>
      <c r="F77" s="765" t="str">
        <f>VLOOKUP(B77,PA!A:Q,5,FALSE)</f>
        <v>Seleção Baseada na Qualidade e Custo (SBQC)</v>
      </c>
      <c r="G77" s="766">
        <f>VLOOKUP(B77,PA!A:Q,8,FALSE)</f>
        <v>86000</v>
      </c>
      <c r="H77" s="767">
        <f>VLOOKUP($B77,PA!$A:$Q,9,FALSE)</f>
        <v>1</v>
      </c>
      <c r="I77" s="767">
        <f>VLOOKUP($B77,PA!$A:$Q,10,FALSE)</f>
        <v>0</v>
      </c>
      <c r="J77" s="768" t="str">
        <f>VLOOKUP($B77,PA!A:Q,12,FALSE)</f>
        <v>Ex-Post</v>
      </c>
      <c r="K77" s="769">
        <f>VLOOKUP(B77,PA!A:Q,13,FALSE)</f>
        <v>43617</v>
      </c>
      <c r="L77" s="769">
        <f t="shared" si="8"/>
        <v>43707</v>
      </c>
      <c r="M77" s="769"/>
      <c r="N77" s="770" t="s">
        <v>160</v>
      </c>
      <c r="O77" s="355"/>
      <c r="P77" s="74"/>
      <c r="Q77" s="74"/>
      <c r="R77" s="74"/>
      <c r="S77" s="74"/>
      <c r="T77" s="74"/>
    </row>
    <row r="78" spans="1:20" s="75" customFormat="1" ht="27.6" customHeight="1">
      <c r="A78" s="354" t="str">
        <f t="shared" si="9"/>
        <v/>
      </c>
      <c r="B78" s="763">
        <v>4.2300000000000004</v>
      </c>
      <c r="C78" s="781"/>
      <c r="D78" s="764"/>
      <c r="E78" s="765" t="str">
        <f>VLOOKUP(B78,[4]PA!A:Q,3,FALSE)</f>
        <v>Revisão e ajuste do modelo de compras, incluindo metodologia de preço de referência e atualização do catálogo de compras</v>
      </c>
      <c r="F78" s="765" t="str">
        <f>VLOOKUP(B78,PA!A:Q,5,FALSE)</f>
        <v>Seleção Baseada na Qualidade e Custo (SBQC)</v>
      </c>
      <c r="G78" s="766">
        <f>VLOOKUP(B78,PA!A:Q,8,FALSE)</f>
        <v>225142.86000000002</v>
      </c>
      <c r="H78" s="767">
        <f>VLOOKUP($B78,PA!$A:$Q,9,FALSE)</f>
        <v>1</v>
      </c>
      <c r="I78" s="767">
        <f>VLOOKUP($B78,PA!$A:$Q,10,FALSE)</f>
        <v>0</v>
      </c>
      <c r="J78" s="768" t="str">
        <f>VLOOKUP($B78,PA!A:Q,12,FALSE)</f>
        <v>Ex-Post</v>
      </c>
      <c r="K78" s="769">
        <f>VLOOKUP(B78,PA!A:Q,13,FALSE)</f>
        <v>43709</v>
      </c>
      <c r="L78" s="769">
        <f t="shared" si="8"/>
        <v>43799</v>
      </c>
      <c r="M78" s="769"/>
      <c r="N78" s="770" t="s">
        <v>160</v>
      </c>
      <c r="O78" s="355"/>
      <c r="P78" s="74"/>
      <c r="Q78" s="74"/>
      <c r="R78" s="74"/>
      <c r="S78" s="74"/>
      <c r="T78" s="74"/>
    </row>
    <row r="79" spans="1:20" s="75" customFormat="1" ht="25.5">
      <c r="A79" s="354" t="str">
        <f t="shared" si="9"/>
        <v>3.3</v>
      </c>
      <c r="B79" s="988"/>
      <c r="C79" s="772" t="s">
        <v>506</v>
      </c>
      <c r="D79" s="773" t="s">
        <v>425</v>
      </c>
      <c r="E79" s="774" t="s">
        <v>507</v>
      </c>
      <c r="F79" s="774" t="str">
        <f>$F$78</f>
        <v>Seleção Baseada na Qualidade e Custo (SBQC)</v>
      </c>
      <c r="G79" s="775">
        <v>61714.29</v>
      </c>
      <c r="H79" s="776">
        <f>$H$78</f>
        <v>1</v>
      </c>
      <c r="I79" s="776">
        <f>$I$78</f>
        <v>0</v>
      </c>
      <c r="J79" s="777" t="str">
        <f>J78</f>
        <v>Ex-Post</v>
      </c>
      <c r="K79" s="778">
        <f>$K$78</f>
        <v>43709</v>
      </c>
      <c r="L79" s="778">
        <f>$L$78</f>
        <v>43799</v>
      </c>
      <c r="M79" s="778"/>
      <c r="N79" s="779" t="s">
        <v>160</v>
      </c>
      <c r="O79" s="355"/>
      <c r="P79" s="74"/>
      <c r="Q79" s="74"/>
      <c r="R79" s="74"/>
      <c r="S79" s="74"/>
      <c r="T79" s="74"/>
    </row>
    <row r="80" spans="1:20" s="75" customFormat="1" ht="25.5">
      <c r="A80" s="354" t="str">
        <f t="shared" si="9"/>
        <v>3.3</v>
      </c>
      <c r="B80" s="989"/>
      <c r="C80" s="772" t="s">
        <v>508</v>
      </c>
      <c r="D80" s="773" t="s">
        <v>427</v>
      </c>
      <c r="E80" s="774" t="s">
        <v>509</v>
      </c>
      <c r="F80" s="774" t="str">
        <f>$F$78</f>
        <v>Seleção Baseada na Qualidade e Custo (SBQC)</v>
      </c>
      <c r="G80" s="775">
        <v>20571.43</v>
      </c>
      <c r="H80" s="776">
        <f>$H$78</f>
        <v>1</v>
      </c>
      <c r="I80" s="776">
        <f t="shared" ref="I80:I81" si="10">$I$78</f>
        <v>0</v>
      </c>
      <c r="J80" s="777" t="str">
        <f t="shared" ref="J80:J81" si="11">J79</f>
        <v>Ex-Post</v>
      </c>
      <c r="K80" s="778">
        <f>$K$78</f>
        <v>43709</v>
      </c>
      <c r="L80" s="778">
        <f>$L$78</f>
        <v>43799</v>
      </c>
      <c r="M80" s="778"/>
      <c r="N80" s="779" t="s">
        <v>160</v>
      </c>
      <c r="O80" s="355"/>
      <c r="P80" s="74"/>
      <c r="Q80" s="74"/>
      <c r="R80" s="74"/>
      <c r="S80" s="74"/>
      <c r="T80" s="74"/>
    </row>
    <row r="81" spans="1:20" s="75" customFormat="1" ht="25.5">
      <c r="A81" s="354" t="str">
        <f t="shared" si="9"/>
        <v>3.3</v>
      </c>
      <c r="B81" s="990"/>
      <c r="C81" s="772" t="s">
        <v>510</v>
      </c>
      <c r="D81" s="773" t="s">
        <v>429</v>
      </c>
      <c r="E81" s="774" t="s">
        <v>511</v>
      </c>
      <c r="F81" s="774" t="str">
        <f>$F$78</f>
        <v>Seleção Baseada na Qualidade e Custo (SBQC)</v>
      </c>
      <c r="G81" s="775">
        <v>142857.14000000001</v>
      </c>
      <c r="H81" s="776">
        <f>$H$78</f>
        <v>1</v>
      </c>
      <c r="I81" s="776">
        <f t="shared" si="10"/>
        <v>0</v>
      </c>
      <c r="J81" s="777" t="str">
        <f t="shared" si="11"/>
        <v>Ex-Post</v>
      </c>
      <c r="K81" s="778">
        <f>$K$78</f>
        <v>43709</v>
      </c>
      <c r="L81" s="778">
        <f>$L$78</f>
        <v>43799</v>
      </c>
      <c r="M81" s="778"/>
      <c r="N81" s="779" t="s">
        <v>160</v>
      </c>
      <c r="O81" s="355"/>
      <c r="P81" s="74"/>
      <c r="Q81" s="74"/>
      <c r="R81" s="74"/>
      <c r="S81" s="74"/>
      <c r="T81" s="74"/>
    </row>
    <row r="82" spans="1:20" s="75" customFormat="1" ht="25.5">
      <c r="A82" s="354" t="str">
        <f t="shared" si="9"/>
        <v>3.4</v>
      </c>
      <c r="B82" s="763">
        <v>4.24</v>
      </c>
      <c r="C82" s="763" t="str">
        <f>VLOOKUP(B82,[4]PA!A:Q,2,FALSE)</f>
        <v>3.4.1</v>
      </c>
      <c r="D82" s="764" t="s">
        <v>432</v>
      </c>
      <c r="E82" s="765" t="str">
        <f>VLOOKUP(B82,[4]PA!A:Q,3,FALSE)</f>
        <v>Serviços de consultoria para implementação de testes de impairment dos ativos do Estado</v>
      </c>
      <c r="F82" s="765" t="str">
        <f>VLOOKUP(B82,PA!A:Q,5,FALSE)</f>
        <v>Seleção Baseada na Qualidade e Custo (SBQC)</v>
      </c>
      <c r="G82" s="766">
        <f>VLOOKUP(B82,PA!A:Q,8,FALSE)</f>
        <v>42857.14</v>
      </c>
      <c r="H82" s="767">
        <f>VLOOKUP($B82,PA!$A:$Q,9,FALSE)</f>
        <v>1</v>
      </c>
      <c r="I82" s="767">
        <f>VLOOKUP($B82,PA!$A:$Q,10,FALSE)</f>
        <v>0</v>
      </c>
      <c r="J82" s="768" t="str">
        <f>VLOOKUP($B82,PA!A:Q,12,FALSE)</f>
        <v>Ex-Post</v>
      </c>
      <c r="K82" s="769">
        <f>VLOOKUP(B82,PA!A:Q,13,FALSE)</f>
        <v>43862</v>
      </c>
      <c r="L82" s="769">
        <f t="shared" ref="L82:L88" si="12">K82+90</f>
        <v>43952</v>
      </c>
      <c r="M82" s="769"/>
      <c r="N82" s="770" t="s">
        <v>160</v>
      </c>
      <c r="O82" s="355"/>
      <c r="P82" s="74"/>
      <c r="Q82" s="74"/>
      <c r="R82" s="74"/>
      <c r="S82" s="74"/>
      <c r="T82" s="74"/>
    </row>
    <row r="83" spans="1:20" s="75" customFormat="1" ht="27.6" customHeight="1">
      <c r="A83" s="354" t="str">
        <f t="shared" si="9"/>
        <v>3.5</v>
      </c>
      <c r="B83" s="763">
        <v>4.25</v>
      </c>
      <c r="C83" s="763" t="str">
        <f>VLOOKUP(B83,[4]PA!A:Q,2,FALSE)</f>
        <v>3.5.1</v>
      </c>
      <c r="D83" s="764" t="s">
        <v>437</v>
      </c>
      <c r="E83" s="765" t="str">
        <f>VLOOKUP(B83,[4]PA!A:Q,3,FALSE)</f>
        <v>Mapeamento dos processos para o controle dos custos, unidades de gasto e definição de metodologia de avaliação dos custos das unidades</v>
      </c>
      <c r="F83" s="765" t="str">
        <f>VLOOKUP(B83,PA!A:Q,5,FALSE)</f>
        <v>Seleção Baseada na Qualidade e Custo (SBQC)</v>
      </c>
      <c r="G83" s="766">
        <f>VLOOKUP(B83,PA!A:Q,8,FALSE)</f>
        <v>137142.85999999999</v>
      </c>
      <c r="H83" s="767">
        <f>VLOOKUP($B83,PA!$A:$Q,9,FALSE)</f>
        <v>1</v>
      </c>
      <c r="I83" s="767">
        <f>VLOOKUP($B83,PA!$A:$Q,10,FALSE)</f>
        <v>0</v>
      </c>
      <c r="J83" s="768" t="str">
        <f>VLOOKUP($B83,PA!A:Q,12,FALSE)</f>
        <v>Ex-Post</v>
      </c>
      <c r="K83" s="769">
        <f>VLOOKUP(B83,PA!A:Q,13,FALSE)</f>
        <v>43862</v>
      </c>
      <c r="L83" s="769">
        <f t="shared" si="12"/>
        <v>43952</v>
      </c>
      <c r="M83" s="769"/>
      <c r="N83" s="770" t="s">
        <v>160</v>
      </c>
      <c r="O83" s="355"/>
      <c r="P83" s="74"/>
      <c r="Q83" s="74"/>
      <c r="R83" s="74"/>
      <c r="S83" s="74"/>
      <c r="T83" s="74"/>
    </row>
    <row r="84" spans="1:20" s="75" customFormat="1" ht="49.15" customHeight="1">
      <c r="A84" s="354" t="str">
        <f t="shared" si="9"/>
        <v>2.1</v>
      </c>
      <c r="B84" s="763">
        <v>4.26</v>
      </c>
      <c r="C84" s="763" t="str">
        <f>VLOOKUP(B84,[4]PA!A:Q,2,FALSE)</f>
        <v>2.1.1</v>
      </c>
      <c r="D84" s="764" t="s">
        <v>384</v>
      </c>
      <c r="E84" s="765" t="str">
        <f>VLOOKUP(B84,[4]PA!A:Q,3,FALSE)</f>
        <v>Mapeamento do processo de concessão e controle do gasto tributário na sua totalidade (incluindo a SEDES e outros órgãos)</v>
      </c>
      <c r="F84" s="765" t="str">
        <f>VLOOKUP(B84,PA!A:Q,5,FALSE)</f>
        <v>Seleção Baseada na Qualidade e Custo (SBQC)</v>
      </c>
      <c r="G84" s="766">
        <f>VLOOKUP(B84,PA!A:Q,8,FALSE)</f>
        <v>107142.86</v>
      </c>
      <c r="H84" s="767">
        <f>VLOOKUP($B84,PA!$A:$Q,9,FALSE)</f>
        <v>1</v>
      </c>
      <c r="I84" s="767">
        <f>VLOOKUP($B84,PA!$A:$Q,10,FALSE)</f>
        <v>0</v>
      </c>
      <c r="J84" s="768" t="str">
        <f>VLOOKUP($B84,PA!A:Q,12,FALSE)</f>
        <v>Ex-Post</v>
      </c>
      <c r="K84" s="769">
        <f>VLOOKUP(B84,PA!A:Q,13,FALSE)</f>
        <v>43617</v>
      </c>
      <c r="L84" s="769">
        <f t="shared" si="12"/>
        <v>43707</v>
      </c>
      <c r="M84" s="769"/>
      <c r="N84" s="770" t="s">
        <v>160</v>
      </c>
      <c r="O84" s="355"/>
      <c r="P84" s="74"/>
      <c r="Q84" s="74"/>
      <c r="R84" s="74"/>
      <c r="S84" s="74"/>
      <c r="T84" s="74"/>
    </row>
    <row r="85" spans="1:20" s="75" customFormat="1" ht="25.5">
      <c r="A85" s="354" t="str">
        <f t="shared" si="9"/>
        <v>2.1</v>
      </c>
      <c r="B85" s="763">
        <v>4.2699999999999996</v>
      </c>
      <c r="C85" s="763" t="str">
        <f>VLOOKUP(B85,[4]PA!A:Q,2,FALSE)</f>
        <v>2.1.3</v>
      </c>
      <c r="D85" s="771" t="s">
        <v>388</v>
      </c>
      <c r="E85" s="765" t="str">
        <f>VLOOKUP(B85,[4]PA!A:Q,3,FALSE)</f>
        <v>Definição de metodologia de estimativa do GAP fiscal</v>
      </c>
      <c r="F85" s="765" t="str">
        <f>VLOOKUP(B85,PA!A:Q,5,FALSE)</f>
        <v>Seleção Baseada na Qualidade e Custo (SBQC)</v>
      </c>
      <c r="G85" s="766">
        <f>VLOOKUP(B85,PA!A:Q,8,FALSE)</f>
        <v>107142.86</v>
      </c>
      <c r="H85" s="767">
        <f>VLOOKUP($B85,PA!$A:$Q,9,FALSE)</f>
        <v>1</v>
      </c>
      <c r="I85" s="767">
        <f>VLOOKUP($B85,PA!$A:$Q,10,FALSE)</f>
        <v>0</v>
      </c>
      <c r="J85" s="768" t="str">
        <f>VLOOKUP($B85,PA!A:Q,12,FALSE)</f>
        <v>Ex-Post</v>
      </c>
      <c r="K85" s="769">
        <f>VLOOKUP(B85,PA!A:Q,13,FALSE)</f>
        <v>44228</v>
      </c>
      <c r="L85" s="769">
        <f t="shared" si="12"/>
        <v>44318</v>
      </c>
      <c r="M85" s="769"/>
      <c r="N85" s="770" t="s">
        <v>160</v>
      </c>
      <c r="O85" s="355"/>
      <c r="P85" s="74"/>
      <c r="Q85" s="74"/>
      <c r="R85" s="74"/>
      <c r="S85" s="74"/>
      <c r="T85" s="74"/>
    </row>
    <row r="86" spans="1:20" s="75" customFormat="1" ht="25.5">
      <c r="A86" s="354" t="str">
        <f t="shared" si="9"/>
        <v>2.3</v>
      </c>
      <c r="B86" s="763">
        <v>4.28</v>
      </c>
      <c r="C86" s="763" t="str">
        <f>VLOOKUP(B86,[4]PA!A:Q,2,FALSE)</f>
        <v>2.3.1</v>
      </c>
      <c r="D86" s="764" t="s">
        <v>407</v>
      </c>
      <c r="E86" s="765" t="str">
        <f>VLOOKUP(B86,[4]PA!A:Q,3,FALSE)</f>
        <v>Revisão e ajuste da legislação com ferramenta de busca</v>
      </c>
      <c r="F86" s="765" t="str">
        <f>VLOOKUP(B86,PA!A:Q,5,FALSE)</f>
        <v>Seleção Baseada na Qualidade e Custo (SBQC)</v>
      </c>
      <c r="G86" s="766">
        <f>VLOOKUP(B86,PA!A:Q,8,FALSE)</f>
        <v>171428.57</v>
      </c>
      <c r="H86" s="767">
        <f>VLOOKUP($B86,PA!$A:$Q,9,FALSE)</f>
        <v>1</v>
      </c>
      <c r="I86" s="767">
        <f>VLOOKUP($B86,PA!$A:$Q,10,FALSE)</f>
        <v>0</v>
      </c>
      <c r="J86" s="768" t="str">
        <f>VLOOKUP($B86,PA!A:Q,12,FALSE)</f>
        <v>Ex-Post</v>
      </c>
      <c r="K86" s="769">
        <f>VLOOKUP(B86,PA!A:Q,13,FALSE)</f>
        <v>43617</v>
      </c>
      <c r="L86" s="769">
        <f t="shared" si="12"/>
        <v>43707</v>
      </c>
      <c r="M86" s="769"/>
      <c r="N86" s="770" t="s">
        <v>160</v>
      </c>
      <c r="O86" s="355"/>
      <c r="P86" s="74"/>
      <c r="Q86" s="74"/>
      <c r="R86" s="74"/>
      <c r="S86" s="74"/>
      <c r="T86" s="74"/>
    </row>
    <row r="87" spans="1:20" s="75" customFormat="1">
      <c r="A87" s="354" t="str">
        <f t="shared" si="9"/>
        <v>1.1</v>
      </c>
      <c r="B87" s="762">
        <v>5.01</v>
      </c>
      <c r="C87" s="763" t="str">
        <f>VLOOKUP(B87,[4]PA!A:Q,2,FALSE)</f>
        <v>1.1.1</v>
      </c>
      <c r="D87" s="764" t="s">
        <v>297</v>
      </c>
      <c r="E87" s="765" t="str">
        <f>VLOOKUP(B87,[4]PA!A:Q,3,FALSE)</f>
        <v>Capacitação em Indicadores e avaliação de resultados</v>
      </c>
      <c r="F87" s="765" t="str">
        <f>VLOOKUP(B87,PA!A:Q,5,FALSE)</f>
        <v>Contratação Direta (CD)</v>
      </c>
      <c r="G87" s="766">
        <f>VLOOKUP(B87,PA!A:Q,8,FALSE)</f>
        <v>12000</v>
      </c>
      <c r="H87" s="767">
        <f>VLOOKUP($B87,PA!$A:$Q,9,FALSE)</f>
        <v>1</v>
      </c>
      <c r="I87" s="767">
        <f>VLOOKUP($B87,PA!$A:$Q,10,FALSE)</f>
        <v>0</v>
      </c>
      <c r="J87" s="768" t="str">
        <f>VLOOKUP($B87,PA!A:Q,12,FALSE)</f>
        <v>Ex-Post</v>
      </c>
      <c r="K87" s="769">
        <f>VLOOKUP(B87,PA!A:Q,13,FALSE)</f>
        <v>43862</v>
      </c>
      <c r="L87" s="769">
        <f t="shared" si="12"/>
        <v>43952</v>
      </c>
      <c r="M87" s="769"/>
      <c r="N87" s="770" t="s">
        <v>189</v>
      </c>
      <c r="O87" s="355"/>
      <c r="P87" s="74"/>
      <c r="Q87" s="74"/>
      <c r="R87" s="74"/>
      <c r="S87" s="74"/>
      <c r="T87" s="74"/>
    </row>
    <row r="88" spans="1:20" s="75" customFormat="1" ht="25.5">
      <c r="A88" s="354" t="str">
        <f t="shared" si="9"/>
        <v/>
      </c>
      <c r="B88" s="762">
        <v>5.0199999999999996</v>
      </c>
      <c r="C88" s="781"/>
      <c r="D88" s="764"/>
      <c r="E88" s="765" t="str">
        <f>VLOOKUP(B88,[4]PA!A:Q,3,FALSE)</f>
        <v>Visita técnicas técnicas, participação em eventos, seminários, conferências, foruns e workshops</v>
      </c>
      <c r="F88" s="765" t="str">
        <f>VLOOKUP(B88,PA!A:Q,5,FALSE)</f>
        <v>Contratação Direta (CD)</v>
      </c>
      <c r="G88" s="766">
        <f>VLOOKUP(B88,PA!A:Q,8,FALSE)</f>
        <v>457371.43999999994</v>
      </c>
      <c r="H88" s="767">
        <f>VLOOKUP($B88,PA!$A:$Q,9,FALSE)</f>
        <v>1</v>
      </c>
      <c r="I88" s="767">
        <f>VLOOKUP($B88,PA!$A:$Q,10,FALSE)</f>
        <v>0</v>
      </c>
      <c r="J88" s="768" t="str">
        <f>VLOOKUP($B88,PA!A:Q,12,FALSE)</f>
        <v>Ex-Post</v>
      </c>
      <c r="K88" s="769">
        <f>VLOOKUP(B88,PA!A:Q,13,FALSE)</f>
        <v>0</v>
      </c>
      <c r="L88" s="769">
        <f t="shared" si="12"/>
        <v>90</v>
      </c>
      <c r="M88" s="769"/>
      <c r="N88" s="770" t="s">
        <v>189</v>
      </c>
      <c r="O88" s="355"/>
      <c r="P88" s="74"/>
      <c r="Q88" s="74"/>
      <c r="R88" s="74"/>
      <c r="S88" s="74"/>
      <c r="T88" s="74"/>
    </row>
    <row r="89" spans="1:20" s="75" customFormat="1">
      <c r="A89" s="354" t="str">
        <f t="shared" si="9"/>
        <v>1.1</v>
      </c>
      <c r="B89" s="991"/>
      <c r="C89" s="772" t="s">
        <v>512</v>
      </c>
      <c r="D89" s="773" t="s">
        <v>296</v>
      </c>
      <c r="E89" s="774" t="s">
        <v>513</v>
      </c>
      <c r="F89" s="774" t="str">
        <f t="shared" ref="F89:F110" si="13">$F$88</f>
        <v>Contratação Direta (CD)</v>
      </c>
      <c r="G89" s="775">
        <v>2285.71</v>
      </c>
      <c r="H89" s="776">
        <f t="shared" ref="H89:H110" si="14">$H$88</f>
        <v>1</v>
      </c>
      <c r="I89" s="776">
        <f>$I$88</f>
        <v>0</v>
      </c>
      <c r="J89" s="777" t="str">
        <f>J88</f>
        <v>Ex-Post</v>
      </c>
      <c r="K89" s="778">
        <f t="shared" ref="K89:K110" si="15">$K$88</f>
        <v>0</v>
      </c>
      <c r="L89" s="778">
        <f t="shared" ref="L89:L110" si="16">$L$88</f>
        <v>90</v>
      </c>
      <c r="M89" s="778"/>
      <c r="N89" s="770" t="s">
        <v>189</v>
      </c>
      <c r="O89" s="355"/>
      <c r="P89" s="74"/>
      <c r="Q89" s="74"/>
      <c r="R89" s="74"/>
      <c r="S89" s="74"/>
      <c r="T89" s="74"/>
    </row>
    <row r="90" spans="1:20" s="75" customFormat="1">
      <c r="A90" s="354" t="str">
        <f t="shared" si="9"/>
        <v>1.3</v>
      </c>
      <c r="B90" s="993"/>
      <c r="C90" s="772" t="s">
        <v>514</v>
      </c>
      <c r="D90" s="782" t="s">
        <v>311</v>
      </c>
      <c r="E90" s="774" t="s">
        <v>515</v>
      </c>
      <c r="F90" s="774" t="str">
        <f t="shared" si="13"/>
        <v>Contratação Direta (CD)</v>
      </c>
      <c r="G90" s="775">
        <v>17142.86</v>
      </c>
      <c r="H90" s="776">
        <f t="shared" si="14"/>
        <v>1</v>
      </c>
      <c r="I90" s="776">
        <f t="shared" ref="I90:I110" si="17">$I$88</f>
        <v>0</v>
      </c>
      <c r="J90" s="777" t="str">
        <f t="shared" ref="J90:J110" si="18">J89</f>
        <v>Ex-Post</v>
      </c>
      <c r="K90" s="778">
        <f t="shared" si="15"/>
        <v>0</v>
      </c>
      <c r="L90" s="778">
        <f t="shared" si="16"/>
        <v>90</v>
      </c>
      <c r="M90" s="778"/>
      <c r="N90" s="770" t="s">
        <v>189</v>
      </c>
      <c r="O90" s="355"/>
      <c r="P90" s="74"/>
      <c r="Q90" s="74"/>
      <c r="R90" s="74"/>
      <c r="S90" s="74"/>
      <c r="T90" s="74"/>
    </row>
    <row r="91" spans="1:20" s="75" customFormat="1">
      <c r="A91" s="354" t="str">
        <f t="shared" si="9"/>
        <v>1.3</v>
      </c>
      <c r="B91" s="993"/>
      <c r="C91" s="772" t="s">
        <v>514</v>
      </c>
      <c r="D91" s="782" t="s">
        <v>313</v>
      </c>
      <c r="E91" s="774" t="s">
        <v>516</v>
      </c>
      <c r="F91" s="774" t="str">
        <f t="shared" si="13"/>
        <v>Contratação Direta (CD)</v>
      </c>
      <c r="G91" s="775">
        <v>214285.71</v>
      </c>
      <c r="H91" s="776">
        <f t="shared" si="14"/>
        <v>1</v>
      </c>
      <c r="I91" s="776">
        <f t="shared" si="17"/>
        <v>0</v>
      </c>
      <c r="J91" s="777" t="str">
        <f t="shared" si="18"/>
        <v>Ex-Post</v>
      </c>
      <c r="K91" s="778">
        <f t="shared" si="15"/>
        <v>0</v>
      </c>
      <c r="L91" s="778">
        <f t="shared" si="16"/>
        <v>90</v>
      </c>
      <c r="M91" s="778"/>
      <c r="N91" s="770" t="s">
        <v>189</v>
      </c>
      <c r="O91" s="355"/>
      <c r="P91" s="74"/>
      <c r="Q91" s="74"/>
      <c r="R91" s="74"/>
      <c r="S91" s="74"/>
      <c r="T91" s="74"/>
    </row>
    <row r="92" spans="1:20" s="75" customFormat="1">
      <c r="A92" s="354" t="str">
        <f t="shared" si="9"/>
        <v>1.4</v>
      </c>
      <c r="B92" s="993"/>
      <c r="C92" s="772" t="s">
        <v>517</v>
      </c>
      <c r="D92" s="782" t="s">
        <v>320</v>
      </c>
      <c r="E92" s="774" t="s">
        <v>518</v>
      </c>
      <c r="F92" s="774" t="str">
        <f t="shared" si="13"/>
        <v>Contratação Direta (CD)</v>
      </c>
      <c r="G92" s="775">
        <v>3428.57</v>
      </c>
      <c r="H92" s="776">
        <f t="shared" si="14"/>
        <v>1</v>
      </c>
      <c r="I92" s="776">
        <f t="shared" si="17"/>
        <v>0</v>
      </c>
      <c r="J92" s="777" t="str">
        <f t="shared" si="18"/>
        <v>Ex-Post</v>
      </c>
      <c r="K92" s="778">
        <f t="shared" si="15"/>
        <v>0</v>
      </c>
      <c r="L92" s="778">
        <f t="shared" si="16"/>
        <v>90</v>
      </c>
      <c r="M92" s="778"/>
      <c r="N92" s="770" t="s">
        <v>189</v>
      </c>
      <c r="O92" s="355"/>
      <c r="P92" s="74"/>
      <c r="Q92" s="74"/>
      <c r="R92" s="74"/>
      <c r="S92" s="74"/>
      <c r="T92" s="74"/>
    </row>
    <row r="93" spans="1:20" s="75" customFormat="1">
      <c r="A93" s="354" t="str">
        <f t="shared" si="9"/>
        <v>1.5</v>
      </c>
      <c r="B93" s="993"/>
      <c r="C93" s="772" t="s">
        <v>519</v>
      </c>
      <c r="D93" s="773" t="s">
        <v>346</v>
      </c>
      <c r="E93" s="774" t="s">
        <v>520</v>
      </c>
      <c r="F93" s="774" t="str">
        <f t="shared" si="13"/>
        <v>Contratação Direta (CD)</v>
      </c>
      <c r="G93" s="775">
        <v>5657.14</v>
      </c>
      <c r="H93" s="776">
        <f t="shared" si="14"/>
        <v>1</v>
      </c>
      <c r="I93" s="776">
        <f t="shared" si="17"/>
        <v>0</v>
      </c>
      <c r="J93" s="777" t="str">
        <f t="shared" si="18"/>
        <v>Ex-Post</v>
      </c>
      <c r="K93" s="778">
        <f t="shared" si="15"/>
        <v>0</v>
      </c>
      <c r="L93" s="778">
        <f t="shared" si="16"/>
        <v>90</v>
      </c>
      <c r="M93" s="778"/>
      <c r="N93" s="770" t="s">
        <v>189</v>
      </c>
      <c r="O93" s="355"/>
      <c r="P93" s="74"/>
      <c r="Q93" s="74"/>
      <c r="R93" s="74"/>
      <c r="S93" s="74"/>
      <c r="T93" s="74"/>
    </row>
    <row r="94" spans="1:20" s="75" customFormat="1">
      <c r="A94" s="354" t="str">
        <f t="shared" si="9"/>
        <v>1.5</v>
      </c>
      <c r="B94" s="993"/>
      <c r="C94" s="772" t="s">
        <v>519</v>
      </c>
      <c r="D94" s="773" t="s">
        <v>347</v>
      </c>
      <c r="E94" s="774" t="s">
        <v>521</v>
      </c>
      <c r="F94" s="774" t="str">
        <f t="shared" si="13"/>
        <v>Contratação Direta (CD)</v>
      </c>
      <c r="G94" s="775">
        <v>9142.86</v>
      </c>
      <c r="H94" s="776">
        <f t="shared" si="14"/>
        <v>1</v>
      </c>
      <c r="I94" s="776">
        <f t="shared" si="17"/>
        <v>0</v>
      </c>
      <c r="J94" s="777" t="str">
        <f t="shared" si="18"/>
        <v>Ex-Post</v>
      </c>
      <c r="K94" s="778">
        <f t="shared" si="15"/>
        <v>0</v>
      </c>
      <c r="L94" s="778">
        <f t="shared" si="16"/>
        <v>90</v>
      </c>
      <c r="M94" s="778"/>
      <c r="N94" s="770" t="s">
        <v>189</v>
      </c>
      <c r="O94" s="355"/>
      <c r="P94" s="74"/>
      <c r="Q94" s="74"/>
      <c r="R94" s="74"/>
      <c r="S94" s="74"/>
      <c r="T94" s="74"/>
    </row>
    <row r="95" spans="1:20" s="75" customFormat="1" ht="25.5">
      <c r="A95" s="354" t="str">
        <f t="shared" si="9"/>
        <v>1.5</v>
      </c>
      <c r="B95" s="993"/>
      <c r="C95" s="772" t="s">
        <v>519</v>
      </c>
      <c r="D95" s="773" t="s">
        <v>348</v>
      </c>
      <c r="E95" s="774" t="s">
        <v>522</v>
      </c>
      <c r="F95" s="774" t="str">
        <f t="shared" si="13"/>
        <v>Contratação Direta (CD)</v>
      </c>
      <c r="G95" s="775">
        <v>9142.86</v>
      </c>
      <c r="H95" s="776">
        <f t="shared" si="14"/>
        <v>1</v>
      </c>
      <c r="I95" s="776">
        <f t="shared" si="17"/>
        <v>0</v>
      </c>
      <c r="J95" s="777" t="str">
        <f t="shared" si="18"/>
        <v>Ex-Post</v>
      </c>
      <c r="K95" s="778">
        <f t="shared" si="15"/>
        <v>0</v>
      </c>
      <c r="L95" s="778">
        <f t="shared" si="16"/>
        <v>90</v>
      </c>
      <c r="M95" s="778"/>
      <c r="N95" s="770" t="s">
        <v>189</v>
      </c>
      <c r="O95" s="355"/>
      <c r="P95" s="74"/>
      <c r="Q95" s="74"/>
      <c r="R95" s="74"/>
      <c r="S95" s="74"/>
      <c r="T95" s="74"/>
    </row>
    <row r="96" spans="1:20" s="75" customFormat="1">
      <c r="A96" s="354" t="str">
        <f t="shared" si="9"/>
        <v>1.5</v>
      </c>
      <c r="B96" s="993"/>
      <c r="C96" s="772" t="s">
        <v>519</v>
      </c>
      <c r="D96" s="773" t="s">
        <v>349</v>
      </c>
      <c r="E96" s="774" t="s">
        <v>523</v>
      </c>
      <c r="F96" s="774" t="str">
        <f t="shared" si="13"/>
        <v>Contratação Direta (CD)</v>
      </c>
      <c r="G96" s="775">
        <v>9142.86</v>
      </c>
      <c r="H96" s="776">
        <f t="shared" si="14"/>
        <v>1</v>
      </c>
      <c r="I96" s="776">
        <f t="shared" si="17"/>
        <v>0</v>
      </c>
      <c r="J96" s="777" t="str">
        <f t="shared" si="18"/>
        <v>Ex-Post</v>
      </c>
      <c r="K96" s="778">
        <f t="shared" si="15"/>
        <v>0</v>
      </c>
      <c r="L96" s="778">
        <f t="shared" si="16"/>
        <v>90</v>
      </c>
      <c r="M96" s="778"/>
      <c r="N96" s="770" t="s">
        <v>189</v>
      </c>
      <c r="O96" s="355"/>
      <c r="P96" s="74"/>
      <c r="Q96" s="74"/>
      <c r="R96" s="74"/>
      <c r="S96" s="74"/>
      <c r="T96" s="74"/>
    </row>
    <row r="97" spans="1:38" s="75" customFormat="1" ht="25.5">
      <c r="A97" s="354" t="str">
        <f t="shared" si="9"/>
        <v>1.5</v>
      </c>
      <c r="B97" s="993"/>
      <c r="C97" s="772" t="s">
        <v>519</v>
      </c>
      <c r="D97" s="773" t="s">
        <v>350</v>
      </c>
      <c r="E97" s="774" t="s">
        <v>524</v>
      </c>
      <c r="F97" s="774" t="str">
        <f t="shared" si="13"/>
        <v>Contratação Direta (CD)</v>
      </c>
      <c r="G97" s="775">
        <v>9142.86</v>
      </c>
      <c r="H97" s="776">
        <f t="shared" si="14"/>
        <v>1</v>
      </c>
      <c r="I97" s="776">
        <f t="shared" si="17"/>
        <v>0</v>
      </c>
      <c r="J97" s="777" t="str">
        <f t="shared" si="18"/>
        <v>Ex-Post</v>
      </c>
      <c r="K97" s="778">
        <f t="shared" si="15"/>
        <v>0</v>
      </c>
      <c r="L97" s="778">
        <f t="shared" si="16"/>
        <v>90</v>
      </c>
      <c r="M97" s="778"/>
      <c r="N97" s="770" t="s">
        <v>189</v>
      </c>
      <c r="O97" s="355"/>
      <c r="P97" s="74"/>
      <c r="Q97" s="74"/>
      <c r="R97" s="74"/>
      <c r="S97" s="74"/>
      <c r="T97" s="74"/>
    </row>
    <row r="98" spans="1:38" s="75" customFormat="1">
      <c r="A98" s="354" t="str">
        <f t="shared" si="9"/>
        <v>1.5</v>
      </c>
      <c r="B98" s="993"/>
      <c r="C98" s="772" t="s">
        <v>525</v>
      </c>
      <c r="D98" s="782" t="s">
        <v>380</v>
      </c>
      <c r="E98" s="774" t="s">
        <v>520</v>
      </c>
      <c r="F98" s="774" t="str">
        <f t="shared" si="13"/>
        <v>Contratação Direta (CD)</v>
      </c>
      <c r="G98" s="775">
        <v>4714.29</v>
      </c>
      <c r="H98" s="776">
        <f t="shared" si="14"/>
        <v>1</v>
      </c>
      <c r="I98" s="776">
        <f t="shared" si="17"/>
        <v>0</v>
      </c>
      <c r="J98" s="777" t="str">
        <f t="shared" si="18"/>
        <v>Ex-Post</v>
      </c>
      <c r="K98" s="778">
        <f t="shared" si="15"/>
        <v>0</v>
      </c>
      <c r="L98" s="778">
        <f t="shared" si="16"/>
        <v>90</v>
      </c>
      <c r="M98" s="778"/>
      <c r="N98" s="770" t="s">
        <v>189</v>
      </c>
      <c r="O98" s="355"/>
      <c r="P98" s="74"/>
      <c r="Q98" s="74"/>
      <c r="R98" s="74"/>
      <c r="S98" s="74"/>
      <c r="T98" s="74"/>
    </row>
    <row r="99" spans="1:38" s="75" customFormat="1">
      <c r="A99" s="354" t="str">
        <f t="shared" si="9"/>
        <v>1.5</v>
      </c>
      <c r="B99" s="993"/>
      <c r="C99" s="772" t="s">
        <v>525</v>
      </c>
      <c r="D99" s="782" t="s">
        <v>381</v>
      </c>
      <c r="E99" s="774" t="s">
        <v>520</v>
      </c>
      <c r="F99" s="774" t="str">
        <f t="shared" si="13"/>
        <v>Contratação Direta (CD)</v>
      </c>
      <c r="G99" s="775">
        <v>14142.86</v>
      </c>
      <c r="H99" s="776">
        <f t="shared" si="14"/>
        <v>1</v>
      </c>
      <c r="I99" s="776">
        <f t="shared" si="17"/>
        <v>0</v>
      </c>
      <c r="J99" s="777" t="str">
        <f t="shared" si="18"/>
        <v>Ex-Post</v>
      </c>
      <c r="K99" s="778">
        <f t="shared" si="15"/>
        <v>0</v>
      </c>
      <c r="L99" s="778">
        <f t="shared" si="16"/>
        <v>90</v>
      </c>
      <c r="M99" s="778"/>
      <c r="N99" s="770" t="s">
        <v>189</v>
      </c>
      <c r="O99" s="355"/>
      <c r="P99" s="74"/>
      <c r="Q99" s="74"/>
      <c r="R99" s="74"/>
      <c r="S99" s="74"/>
      <c r="T99" s="74"/>
    </row>
    <row r="100" spans="1:38" s="75" customFormat="1">
      <c r="A100" s="354" t="str">
        <f t="shared" si="9"/>
        <v>1.5</v>
      </c>
      <c r="B100" s="993"/>
      <c r="C100" s="772" t="s">
        <v>525</v>
      </c>
      <c r="D100" s="782" t="s">
        <v>382</v>
      </c>
      <c r="E100" s="774" t="s">
        <v>526</v>
      </c>
      <c r="F100" s="774" t="str">
        <f t="shared" si="13"/>
        <v>Contratação Direta (CD)</v>
      </c>
      <c r="G100" s="775">
        <v>34285.71</v>
      </c>
      <c r="H100" s="776">
        <f t="shared" si="14"/>
        <v>1</v>
      </c>
      <c r="I100" s="776">
        <f t="shared" si="17"/>
        <v>0</v>
      </c>
      <c r="J100" s="777" t="str">
        <f t="shared" si="18"/>
        <v>Ex-Post</v>
      </c>
      <c r="K100" s="778">
        <f t="shared" si="15"/>
        <v>0</v>
      </c>
      <c r="L100" s="778">
        <f t="shared" si="16"/>
        <v>90</v>
      </c>
      <c r="M100" s="778"/>
      <c r="N100" s="770" t="s">
        <v>189</v>
      </c>
      <c r="O100" s="355"/>
      <c r="P100" s="74"/>
      <c r="Q100" s="74"/>
      <c r="R100" s="74"/>
      <c r="S100" s="74"/>
      <c r="T100" s="74"/>
    </row>
    <row r="101" spans="1:38" s="75" customFormat="1">
      <c r="A101" s="354" t="str">
        <f t="shared" si="9"/>
        <v>2.1</v>
      </c>
      <c r="B101" s="993"/>
      <c r="C101" s="772" t="s">
        <v>527</v>
      </c>
      <c r="D101" s="773" t="s">
        <v>385</v>
      </c>
      <c r="E101" s="774" t="s">
        <v>528</v>
      </c>
      <c r="F101" s="774" t="str">
        <f t="shared" si="13"/>
        <v>Contratação Direta (CD)</v>
      </c>
      <c r="G101" s="775">
        <v>7714.29</v>
      </c>
      <c r="H101" s="776">
        <f t="shared" si="14"/>
        <v>1</v>
      </c>
      <c r="I101" s="776">
        <f t="shared" si="17"/>
        <v>0</v>
      </c>
      <c r="J101" s="777" t="str">
        <f t="shared" si="18"/>
        <v>Ex-Post</v>
      </c>
      <c r="K101" s="778">
        <f t="shared" si="15"/>
        <v>0</v>
      </c>
      <c r="L101" s="778">
        <f t="shared" si="16"/>
        <v>90</v>
      </c>
      <c r="M101" s="778"/>
      <c r="N101" s="770" t="s">
        <v>189</v>
      </c>
      <c r="O101" s="355"/>
      <c r="P101" s="74"/>
      <c r="Q101" s="74"/>
      <c r="R101" s="74"/>
      <c r="S101" s="74"/>
      <c r="T101" s="74"/>
    </row>
    <row r="102" spans="1:38" s="75" customFormat="1">
      <c r="A102" s="354" t="str">
        <f t="shared" si="9"/>
        <v>2.2</v>
      </c>
      <c r="B102" s="993"/>
      <c r="C102" s="772" t="s">
        <v>529</v>
      </c>
      <c r="D102" s="773" t="s">
        <v>396</v>
      </c>
      <c r="E102" s="774" t="s">
        <v>528</v>
      </c>
      <c r="F102" s="774" t="str">
        <f t="shared" si="13"/>
        <v>Contratação Direta (CD)</v>
      </c>
      <c r="G102" s="775">
        <v>17142.86</v>
      </c>
      <c r="H102" s="776">
        <f t="shared" si="14"/>
        <v>1</v>
      </c>
      <c r="I102" s="776">
        <f t="shared" si="17"/>
        <v>0</v>
      </c>
      <c r="J102" s="777" t="str">
        <f t="shared" si="18"/>
        <v>Ex-Post</v>
      </c>
      <c r="K102" s="778">
        <f t="shared" si="15"/>
        <v>0</v>
      </c>
      <c r="L102" s="778">
        <f t="shared" si="16"/>
        <v>90</v>
      </c>
      <c r="M102" s="778"/>
      <c r="N102" s="770" t="s">
        <v>189</v>
      </c>
      <c r="O102" s="355"/>
      <c r="P102" s="74"/>
      <c r="Q102" s="74"/>
      <c r="R102" s="74"/>
      <c r="S102" s="74"/>
      <c r="T102" s="74"/>
    </row>
    <row r="103" spans="1:38" s="76" customFormat="1">
      <c r="A103" s="354" t="str">
        <f t="shared" si="9"/>
        <v>2.3</v>
      </c>
      <c r="B103" s="993"/>
      <c r="C103" s="772" t="s">
        <v>530</v>
      </c>
      <c r="D103" s="773" t="s">
        <v>405</v>
      </c>
      <c r="E103" s="774" t="s">
        <v>528</v>
      </c>
      <c r="F103" s="774" t="str">
        <f t="shared" si="13"/>
        <v>Contratação Direta (CD)</v>
      </c>
      <c r="G103" s="775">
        <v>3428.57</v>
      </c>
      <c r="H103" s="776">
        <f t="shared" si="14"/>
        <v>1</v>
      </c>
      <c r="I103" s="776">
        <f t="shared" si="17"/>
        <v>0</v>
      </c>
      <c r="J103" s="777" t="str">
        <f t="shared" si="18"/>
        <v>Ex-Post</v>
      </c>
      <c r="K103" s="778">
        <f t="shared" si="15"/>
        <v>0</v>
      </c>
      <c r="L103" s="778">
        <f t="shared" si="16"/>
        <v>90</v>
      </c>
      <c r="M103" s="778"/>
      <c r="N103" s="770" t="s">
        <v>189</v>
      </c>
      <c r="P103" s="74"/>
      <c r="Q103" s="74"/>
      <c r="R103" s="74"/>
      <c r="S103" s="74"/>
      <c r="T103" s="74"/>
      <c r="U103" s="75"/>
      <c r="V103" s="75"/>
      <c r="W103" s="75"/>
      <c r="X103" s="75"/>
      <c r="Y103" s="75"/>
      <c r="Z103" s="75"/>
      <c r="AA103" s="75"/>
      <c r="AB103" s="75"/>
      <c r="AC103" s="75"/>
      <c r="AD103" s="75"/>
      <c r="AE103" s="75"/>
      <c r="AF103" s="75"/>
      <c r="AG103" s="75"/>
      <c r="AH103" s="75"/>
      <c r="AI103" s="75"/>
      <c r="AJ103" s="75"/>
      <c r="AK103" s="75"/>
      <c r="AL103" s="75"/>
    </row>
    <row r="104" spans="1:38" s="75" customFormat="1">
      <c r="A104" s="354" t="str">
        <f t="shared" si="9"/>
        <v>2.4</v>
      </c>
      <c r="B104" s="993"/>
      <c r="C104" s="772" t="s">
        <v>531</v>
      </c>
      <c r="D104" s="773" t="s">
        <v>409</v>
      </c>
      <c r="E104" s="774" t="s">
        <v>528</v>
      </c>
      <c r="F104" s="774" t="str">
        <f t="shared" si="13"/>
        <v>Contratação Direta (CD)</v>
      </c>
      <c r="G104" s="775">
        <v>5142.8599999999997</v>
      </c>
      <c r="H104" s="776">
        <f t="shared" si="14"/>
        <v>1</v>
      </c>
      <c r="I104" s="776">
        <f t="shared" si="17"/>
        <v>0</v>
      </c>
      <c r="J104" s="777" t="str">
        <f t="shared" si="18"/>
        <v>Ex-Post</v>
      </c>
      <c r="K104" s="778">
        <f t="shared" si="15"/>
        <v>0</v>
      </c>
      <c r="L104" s="778">
        <f t="shared" si="16"/>
        <v>90</v>
      </c>
      <c r="M104" s="778"/>
      <c r="N104" s="770" t="s">
        <v>189</v>
      </c>
      <c r="O104" s="355"/>
      <c r="P104" s="74"/>
      <c r="Q104" s="74"/>
      <c r="R104" s="74"/>
      <c r="S104" s="74"/>
      <c r="T104" s="74"/>
    </row>
    <row r="105" spans="1:38" s="75" customFormat="1" ht="25.5">
      <c r="A105" s="354" t="str">
        <f t="shared" si="9"/>
        <v>3.3</v>
      </c>
      <c r="B105" s="993"/>
      <c r="C105" s="772" t="s">
        <v>508</v>
      </c>
      <c r="D105" s="773" t="s">
        <v>428</v>
      </c>
      <c r="E105" s="774" t="s">
        <v>532</v>
      </c>
      <c r="F105" s="774" t="str">
        <f t="shared" si="13"/>
        <v>Contratação Direta (CD)</v>
      </c>
      <c r="G105" s="775">
        <v>8571.43</v>
      </c>
      <c r="H105" s="776">
        <f t="shared" si="14"/>
        <v>1</v>
      </c>
      <c r="I105" s="776">
        <f t="shared" si="17"/>
        <v>0</v>
      </c>
      <c r="J105" s="777" t="str">
        <f t="shared" si="18"/>
        <v>Ex-Post</v>
      </c>
      <c r="K105" s="778">
        <f t="shared" si="15"/>
        <v>0</v>
      </c>
      <c r="L105" s="778">
        <f t="shared" si="16"/>
        <v>90</v>
      </c>
      <c r="M105" s="778"/>
      <c r="N105" s="770" t="s">
        <v>189</v>
      </c>
      <c r="O105" s="355"/>
      <c r="P105" s="74"/>
      <c r="Q105" s="74"/>
      <c r="R105" s="74"/>
      <c r="S105" s="74"/>
      <c r="T105" s="74"/>
    </row>
    <row r="106" spans="1:38" s="75" customFormat="1">
      <c r="A106" s="354" t="str">
        <f t="shared" si="9"/>
        <v>3.5</v>
      </c>
      <c r="B106" s="993"/>
      <c r="C106" s="772" t="s">
        <v>533</v>
      </c>
      <c r="D106" s="773" t="s">
        <v>438</v>
      </c>
      <c r="E106" s="774" t="s">
        <v>534</v>
      </c>
      <c r="F106" s="774" t="str">
        <f t="shared" si="13"/>
        <v>Contratação Direta (CD)</v>
      </c>
      <c r="G106" s="775">
        <v>18857.14</v>
      </c>
      <c r="H106" s="776">
        <f t="shared" si="14"/>
        <v>1</v>
      </c>
      <c r="I106" s="776">
        <f t="shared" si="17"/>
        <v>0</v>
      </c>
      <c r="J106" s="777" t="str">
        <f t="shared" si="18"/>
        <v>Ex-Post</v>
      </c>
      <c r="K106" s="778">
        <f t="shared" si="15"/>
        <v>0</v>
      </c>
      <c r="L106" s="778">
        <f t="shared" si="16"/>
        <v>90</v>
      </c>
      <c r="M106" s="778"/>
      <c r="N106" s="770" t="s">
        <v>189</v>
      </c>
      <c r="O106" s="355"/>
      <c r="P106" s="74"/>
      <c r="Q106" s="74"/>
      <c r="R106" s="74"/>
      <c r="S106" s="74"/>
      <c r="T106" s="74"/>
    </row>
    <row r="107" spans="1:38" s="75" customFormat="1" ht="25.5">
      <c r="A107" s="354" t="str">
        <f t="shared" si="9"/>
        <v>4.1</v>
      </c>
      <c r="B107" s="993"/>
      <c r="C107" s="772" t="s">
        <v>535</v>
      </c>
      <c r="D107" s="773" t="s">
        <v>448</v>
      </c>
      <c r="E107" s="774" t="s">
        <v>536</v>
      </c>
      <c r="F107" s="774" t="str">
        <f t="shared" si="13"/>
        <v>Contratação Direta (CD)</v>
      </c>
      <c r="G107" s="775">
        <v>28571.43</v>
      </c>
      <c r="H107" s="776">
        <f t="shared" si="14"/>
        <v>1</v>
      </c>
      <c r="I107" s="776">
        <f t="shared" si="17"/>
        <v>0</v>
      </c>
      <c r="J107" s="777" t="str">
        <f t="shared" si="18"/>
        <v>Ex-Post</v>
      </c>
      <c r="K107" s="778">
        <f t="shared" si="15"/>
        <v>0</v>
      </c>
      <c r="L107" s="778">
        <f t="shared" si="16"/>
        <v>90</v>
      </c>
      <c r="M107" s="778"/>
      <c r="N107" s="770" t="s">
        <v>189</v>
      </c>
      <c r="O107" s="355"/>
      <c r="P107" s="74"/>
      <c r="Q107" s="74"/>
      <c r="R107" s="74"/>
      <c r="S107" s="74"/>
      <c r="T107" s="74"/>
    </row>
    <row r="108" spans="1:38" s="75" customFormat="1" ht="25.5">
      <c r="A108" s="354" t="str">
        <f t="shared" si="9"/>
        <v>4.1</v>
      </c>
      <c r="B108" s="993"/>
      <c r="C108" s="772" t="s">
        <v>535</v>
      </c>
      <c r="D108" s="773" t="s">
        <v>447</v>
      </c>
      <c r="E108" s="774" t="s">
        <v>537</v>
      </c>
      <c r="F108" s="774" t="str">
        <f t="shared" si="13"/>
        <v>Contratação Direta (CD)</v>
      </c>
      <c r="G108" s="775">
        <v>22857.14</v>
      </c>
      <c r="H108" s="776">
        <f t="shared" si="14"/>
        <v>1</v>
      </c>
      <c r="I108" s="776">
        <f t="shared" si="17"/>
        <v>0</v>
      </c>
      <c r="J108" s="777" t="str">
        <f t="shared" si="18"/>
        <v>Ex-Post</v>
      </c>
      <c r="K108" s="778">
        <f t="shared" si="15"/>
        <v>0</v>
      </c>
      <c r="L108" s="778">
        <f t="shared" si="16"/>
        <v>90</v>
      </c>
      <c r="M108" s="778"/>
      <c r="N108" s="770" t="s">
        <v>189</v>
      </c>
      <c r="O108" s="355"/>
      <c r="P108" s="74"/>
      <c r="Q108" s="74"/>
      <c r="R108" s="74"/>
      <c r="S108" s="74"/>
      <c r="T108" s="74"/>
    </row>
    <row r="109" spans="1:38" s="75" customFormat="1">
      <c r="A109" s="354" t="str">
        <f t="shared" si="9"/>
        <v>4.1</v>
      </c>
      <c r="B109" s="993"/>
      <c r="C109" s="772" t="s">
        <v>535</v>
      </c>
      <c r="D109" s="773" t="s">
        <v>446</v>
      </c>
      <c r="E109" s="774" t="s">
        <v>538</v>
      </c>
      <c r="F109" s="774" t="str">
        <f t="shared" si="13"/>
        <v>Contratação Direta (CD)</v>
      </c>
      <c r="G109" s="775">
        <v>5714.29</v>
      </c>
      <c r="H109" s="776">
        <f t="shared" si="14"/>
        <v>1</v>
      </c>
      <c r="I109" s="776">
        <f t="shared" si="17"/>
        <v>0</v>
      </c>
      <c r="J109" s="777" t="str">
        <f t="shared" si="18"/>
        <v>Ex-Post</v>
      </c>
      <c r="K109" s="778">
        <f t="shared" si="15"/>
        <v>0</v>
      </c>
      <c r="L109" s="778">
        <f t="shared" si="16"/>
        <v>90</v>
      </c>
      <c r="M109" s="778"/>
      <c r="N109" s="770" t="s">
        <v>189</v>
      </c>
      <c r="O109" s="355"/>
      <c r="P109" s="74"/>
      <c r="Q109" s="74"/>
      <c r="R109" s="74"/>
      <c r="S109" s="74"/>
      <c r="T109" s="74"/>
    </row>
    <row r="110" spans="1:38" s="75" customFormat="1">
      <c r="A110" s="354" t="str">
        <f t="shared" si="9"/>
        <v>3.4</v>
      </c>
      <c r="B110" s="992"/>
      <c r="C110" s="772" t="s">
        <v>498</v>
      </c>
      <c r="D110" s="773" t="s">
        <v>433</v>
      </c>
      <c r="E110" s="774" t="s">
        <v>539</v>
      </c>
      <c r="F110" s="774" t="str">
        <f t="shared" si="13"/>
        <v>Contratação Direta (CD)</v>
      </c>
      <c r="G110" s="775">
        <v>6857.14</v>
      </c>
      <c r="H110" s="776">
        <f t="shared" si="14"/>
        <v>1</v>
      </c>
      <c r="I110" s="776">
        <f t="shared" si="17"/>
        <v>0</v>
      </c>
      <c r="J110" s="777" t="str">
        <f t="shared" si="18"/>
        <v>Ex-Post</v>
      </c>
      <c r="K110" s="778">
        <f t="shared" si="15"/>
        <v>0</v>
      </c>
      <c r="L110" s="778">
        <f t="shared" si="16"/>
        <v>90</v>
      </c>
      <c r="M110" s="778"/>
      <c r="N110" s="770" t="s">
        <v>189</v>
      </c>
      <c r="O110" s="355"/>
      <c r="P110" s="74"/>
      <c r="Q110" s="74"/>
      <c r="R110" s="74"/>
      <c r="S110" s="74"/>
      <c r="T110" s="74"/>
    </row>
    <row r="111" spans="1:38" s="75" customFormat="1">
      <c r="A111" s="354" t="str">
        <f t="shared" si="9"/>
        <v>1.1</v>
      </c>
      <c r="B111" s="762">
        <v>5.03</v>
      </c>
      <c r="C111" s="763" t="str">
        <f>VLOOKUP(B111,[4]PA!A:Q,2,FALSE)</f>
        <v>1.1.2</v>
      </c>
      <c r="D111" s="764" t="s">
        <v>300</v>
      </c>
      <c r="E111" s="765" t="str">
        <f>VLOOKUP(B111,[4]PA!A:Q,3,FALSE)</f>
        <v>Certificação em gestão de projetos</v>
      </c>
      <c r="F111" s="765" t="str">
        <f>VLOOKUP(B111,PA!A:Q,5,FALSE)</f>
        <v>Contratação Direta (CD)</v>
      </c>
      <c r="G111" s="766">
        <f>VLOOKUP(B111,PA!A:Q,8,FALSE)</f>
        <v>11428.57</v>
      </c>
      <c r="H111" s="767">
        <f>VLOOKUP($B111,PA!$A:$Q,9,FALSE)</f>
        <v>1</v>
      </c>
      <c r="I111" s="767">
        <f>VLOOKUP($B111,PA!$A:$Q,10,FALSE)</f>
        <v>0</v>
      </c>
      <c r="J111" s="768" t="str">
        <f>VLOOKUP($B111,PA!A:Q,12,FALSE)</f>
        <v>Ex-Post</v>
      </c>
      <c r="K111" s="769">
        <f>VLOOKUP(B111,PA!A:Q,13,FALSE)</f>
        <v>43862</v>
      </c>
      <c r="L111" s="769">
        <f t="shared" ref="L111:L121" si="19">K111+90</f>
        <v>43952</v>
      </c>
      <c r="M111" s="769"/>
      <c r="N111" s="770" t="s">
        <v>189</v>
      </c>
      <c r="O111" s="355"/>
      <c r="P111" s="74"/>
      <c r="Q111" s="74"/>
      <c r="R111" s="74"/>
      <c r="S111" s="74"/>
      <c r="T111" s="74"/>
    </row>
    <row r="112" spans="1:38" s="75" customFormat="1" ht="25.5">
      <c r="A112" s="354" t="str">
        <f t="shared" si="9"/>
        <v>1.1</v>
      </c>
      <c r="B112" s="762">
        <v>5.04</v>
      </c>
      <c r="C112" s="763" t="str">
        <f>VLOOKUP(B112,[4]PA!A:Q,2,FALSE)</f>
        <v>1.1.3</v>
      </c>
      <c r="D112" s="771" t="s">
        <v>301</v>
      </c>
      <c r="E112" s="765" t="str">
        <f>VLOOKUP(B112,[4]PA!A:Q,3,FALSE)</f>
        <v>Capacitação dos RH envolvidos nos procedimentos de Governança</v>
      </c>
      <c r="F112" s="765" t="str">
        <f>VLOOKUP(B112,PA!A:Q,5,FALSE)</f>
        <v>Contratação Direta (CD)</v>
      </c>
      <c r="G112" s="766">
        <f>VLOOKUP(B112,PA!A:Q,8,FALSE)</f>
        <v>24000</v>
      </c>
      <c r="H112" s="767">
        <f>VLOOKUP($B112,PA!$A:$Q,9,FALSE)</f>
        <v>1</v>
      </c>
      <c r="I112" s="767">
        <f>VLOOKUP($B112,PA!$A:$Q,10,FALSE)</f>
        <v>0</v>
      </c>
      <c r="J112" s="768" t="str">
        <f>VLOOKUP($B112,PA!A:Q,12,FALSE)</f>
        <v>Ex-Post</v>
      </c>
      <c r="K112" s="769">
        <f>VLOOKUP(B112,PA!A:Q,13,FALSE)</f>
        <v>44228</v>
      </c>
      <c r="L112" s="769">
        <f t="shared" si="19"/>
        <v>44318</v>
      </c>
      <c r="M112" s="769"/>
      <c r="N112" s="770" t="s">
        <v>189</v>
      </c>
      <c r="O112" s="355"/>
      <c r="P112" s="74"/>
      <c r="Q112" s="74"/>
      <c r="R112" s="74"/>
      <c r="S112" s="74"/>
      <c r="T112" s="74"/>
    </row>
    <row r="113" spans="1:35" s="75" customFormat="1">
      <c r="A113" s="354" t="str">
        <f t="shared" si="9"/>
        <v>1.2</v>
      </c>
      <c r="B113" s="762">
        <v>5.05</v>
      </c>
      <c r="C113" s="763" t="str">
        <f>VLOOKUP(B113,[4]PA!A:Q,2,FALSE)</f>
        <v>1.2.1</v>
      </c>
      <c r="D113" s="764" t="s">
        <v>306</v>
      </c>
      <c r="E113" s="765" t="str">
        <f>VLOOKUP(B113,[4]PA!A:Q,3,FALSE)</f>
        <v>Capacitação em processos administrativos</v>
      </c>
      <c r="F113" s="765" t="str">
        <f>VLOOKUP(B113,PA!A:Q,5,FALSE)</f>
        <v>Contratação Direta (CD)</v>
      </c>
      <c r="G113" s="766">
        <f>VLOOKUP(B113,PA!A:Q,8,FALSE)</f>
        <v>571428.56999999995</v>
      </c>
      <c r="H113" s="767">
        <f>VLOOKUP($B113,PA!$A:$Q,9,FALSE)</f>
        <v>1</v>
      </c>
      <c r="I113" s="767">
        <f>VLOOKUP($B113,PA!$A:$Q,10,FALSE)</f>
        <v>0</v>
      </c>
      <c r="J113" s="768" t="str">
        <f>VLOOKUP($B113,PA!A:Q,12,FALSE)</f>
        <v>Ex-Post</v>
      </c>
      <c r="K113" s="769">
        <f>VLOOKUP(B113,PA!A:Q,13,FALSE)</f>
        <v>44228</v>
      </c>
      <c r="L113" s="769">
        <f t="shared" si="19"/>
        <v>44318</v>
      </c>
      <c r="M113" s="769"/>
      <c r="N113" s="770" t="s">
        <v>189</v>
      </c>
      <c r="O113" s="355"/>
      <c r="P113" s="74"/>
      <c r="Q113" s="74"/>
      <c r="R113" s="74"/>
      <c r="S113" s="74"/>
      <c r="T113" s="74"/>
    </row>
    <row r="114" spans="1:35" s="75" customFormat="1" ht="25.5">
      <c r="A114" s="354" t="str">
        <f t="shared" si="9"/>
        <v>1.3</v>
      </c>
      <c r="B114" s="762">
        <v>5.0599999999999996</v>
      </c>
      <c r="C114" s="763" t="str">
        <f>VLOOKUP(B114,[4]PA!A:Q,2,FALSE)</f>
        <v>1.3.1</v>
      </c>
      <c r="D114" s="771" t="s">
        <v>312</v>
      </c>
      <c r="E114" s="765" t="str">
        <f>VLOOKUP(B114,[4]PA!A:Q,3,FALSE)</f>
        <v>Capacitação da equipe gestora em mapeamento de competências</v>
      </c>
      <c r="F114" s="765" t="str">
        <f>VLOOKUP(B114,PA!A:Q,5,FALSE)</f>
        <v>Contratação Direta (CD)</v>
      </c>
      <c r="G114" s="766">
        <f>VLOOKUP(B114,PA!A:Q,8,FALSE)</f>
        <v>42857.14</v>
      </c>
      <c r="H114" s="767">
        <f>VLOOKUP($B114,PA!$A:$Q,9,FALSE)</f>
        <v>1</v>
      </c>
      <c r="I114" s="767">
        <f>VLOOKUP($B114,PA!$A:$Q,10,FALSE)</f>
        <v>0</v>
      </c>
      <c r="J114" s="768" t="str">
        <f>VLOOKUP($B114,PA!A:Q,12,FALSE)</f>
        <v>Ex-Post</v>
      </c>
      <c r="K114" s="769">
        <f>VLOOKUP(B114,PA!A:Q,13,FALSE)</f>
        <v>44228</v>
      </c>
      <c r="L114" s="769">
        <f t="shared" si="19"/>
        <v>44318</v>
      </c>
      <c r="M114" s="769"/>
      <c r="N114" s="770" t="s">
        <v>189</v>
      </c>
      <c r="O114" s="355"/>
      <c r="P114" s="74"/>
      <c r="Q114" s="74"/>
      <c r="R114" s="74"/>
      <c r="S114" s="74"/>
      <c r="T114" s="74"/>
    </row>
    <row r="115" spans="1:35" s="75" customFormat="1">
      <c r="A115" s="354" t="str">
        <f t="shared" si="9"/>
        <v>1.4</v>
      </c>
      <c r="B115" s="762">
        <v>5.07</v>
      </c>
      <c r="C115" s="763" t="str">
        <f>VLOOKUP(B115,[4]PA!A:Q,2,FALSE)</f>
        <v>1.4.1</v>
      </c>
      <c r="D115" s="771" t="s">
        <v>321</v>
      </c>
      <c r="E115" s="765" t="str">
        <f>VLOOKUP(B115,[4]PA!A:Q,3,FALSE)</f>
        <v>Capacitação para PDTI</v>
      </c>
      <c r="F115" s="765" t="str">
        <f>VLOOKUP(B115,PA!A:Q,5,FALSE)</f>
        <v>Contratação Direta (CD)</v>
      </c>
      <c r="G115" s="766">
        <f>VLOOKUP(B115,PA!A:Q,8,FALSE)</f>
        <v>20000</v>
      </c>
      <c r="H115" s="767">
        <f>VLOOKUP($B115,PA!$A:$Q,9,FALSE)</f>
        <v>1</v>
      </c>
      <c r="I115" s="767">
        <f>VLOOKUP($B115,PA!$A:$Q,10,FALSE)</f>
        <v>0</v>
      </c>
      <c r="J115" s="768" t="str">
        <f>VLOOKUP($B115,PA!A:Q,12,FALSE)</f>
        <v>Ex-Post</v>
      </c>
      <c r="K115" s="769">
        <f>VLOOKUP(B115,PA!A:Q,13,FALSE)</f>
        <v>44228</v>
      </c>
      <c r="L115" s="769">
        <f t="shared" si="19"/>
        <v>44318</v>
      </c>
      <c r="M115" s="769"/>
      <c r="N115" s="770" t="s">
        <v>189</v>
      </c>
      <c r="O115" s="355"/>
      <c r="P115" s="74"/>
      <c r="Q115" s="74"/>
      <c r="R115" s="74"/>
      <c r="S115" s="74"/>
      <c r="T115" s="74"/>
    </row>
    <row r="116" spans="1:35" s="75" customFormat="1">
      <c r="A116" s="354" t="str">
        <f t="shared" si="9"/>
        <v>1.4</v>
      </c>
      <c r="B116" s="762">
        <v>5.08</v>
      </c>
      <c r="C116" s="763" t="str">
        <f>VLOOKUP(B116,[4]PA!A:Q,2,FALSE)</f>
        <v>1.4.2</v>
      </c>
      <c r="D116" s="764" t="s">
        <v>339</v>
      </c>
      <c r="E116" s="765" t="str">
        <f>VLOOKUP(B116,[4]PA!A:Q,3,FALSE)</f>
        <v>Capacitação em ferramentas tecnológicas</v>
      </c>
      <c r="F116" s="765" t="str">
        <f>VLOOKUP(B116,PA!A:Q,5,FALSE)</f>
        <v>Contratação Direta (CD)</v>
      </c>
      <c r="G116" s="766">
        <f>VLOOKUP(B116,PA!A:Q,8,FALSE)</f>
        <v>285714.28999999998</v>
      </c>
      <c r="H116" s="767">
        <f>VLOOKUP($B116,PA!$A:$Q,9,FALSE)</f>
        <v>1</v>
      </c>
      <c r="I116" s="767">
        <f>VLOOKUP($B116,PA!$A:$Q,10,FALSE)</f>
        <v>0</v>
      </c>
      <c r="J116" s="768" t="str">
        <f>VLOOKUP($B116,PA!A:Q,12,FALSE)</f>
        <v>Ex-Post</v>
      </c>
      <c r="K116" s="769">
        <f>VLOOKUP(B116,PA!A:Q,13,FALSE)</f>
        <v>0</v>
      </c>
      <c r="L116" s="769">
        <f t="shared" si="19"/>
        <v>90</v>
      </c>
      <c r="M116" s="769"/>
      <c r="N116" s="770" t="s">
        <v>189</v>
      </c>
      <c r="O116" s="355"/>
      <c r="P116" s="74"/>
      <c r="Q116" s="74"/>
      <c r="R116" s="74"/>
      <c r="S116" s="74"/>
      <c r="T116" s="74"/>
    </row>
    <row r="117" spans="1:35" s="75" customFormat="1" ht="25.5">
      <c r="A117" s="354" t="str">
        <f t="shared" si="9"/>
        <v>1.4</v>
      </c>
      <c r="B117" s="762">
        <v>5.09</v>
      </c>
      <c r="C117" s="763" t="str">
        <f>VLOOKUP(B117,[4]PA!A:Q,2,FALSE)</f>
        <v>1.4.2</v>
      </c>
      <c r="D117" s="764" t="s">
        <v>340</v>
      </c>
      <c r="E117" s="765" t="str">
        <f>VLOOKUP(B117,[4]PA!A:Q,3,FALSE)</f>
        <v>Capacitação em metodologias de desenvolvimento de sistemas</v>
      </c>
      <c r="F117" s="765" t="str">
        <f>VLOOKUP(B117,PA!A:Q,5,FALSE)</f>
        <v>Contratação Direta (CD)</v>
      </c>
      <c r="G117" s="766">
        <f>VLOOKUP(B117,PA!A:Q,8,FALSE)</f>
        <v>285714.28999999998</v>
      </c>
      <c r="H117" s="767">
        <f>VLOOKUP($B117,PA!$A:$Q,9,FALSE)</f>
        <v>1</v>
      </c>
      <c r="I117" s="767">
        <f>VLOOKUP($B117,PA!$A:$Q,10,FALSE)</f>
        <v>0</v>
      </c>
      <c r="J117" s="768" t="str">
        <f>VLOOKUP($B117,PA!A:Q,12,FALSE)</f>
        <v>Ex-Post</v>
      </c>
      <c r="K117" s="769">
        <f>VLOOKUP(B117,PA!A:Q,13,FALSE)</f>
        <v>0</v>
      </c>
      <c r="L117" s="769">
        <f t="shared" si="19"/>
        <v>90</v>
      </c>
      <c r="M117" s="769"/>
      <c r="N117" s="770" t="s">
        <v>189</v>
      </c>
      <c r="O117" s="355"/>
      <c r="P117" s="74"/>
      <c r="Q117" s="74"/>
      <c r="R117" s="74"/>
      <c r="S117" s="74"/>
      <c r="T117" s="74"/>
    </row>
    <row r="118" spans="1:35" s="75" customFormat="1">
      <c r="A118" s="354" t="str">
        <f t="shared" si="9"/>
        <v>1.5</v>
      </c>
      <c r="B118" s="762">
        <v>5.0999999999999996</v>
      </c>
      <c r="C118" s="763" t="str">
        <f>VLOOKUP(B118,[4]PA!A:Q,2,FALSE)</f>
        <v>1.5.1</v>
      </c>
      <c r="D118" s="764" t="s">
        <v>351</v>
      </c>
      <c r="E118" s="765" t="str">
        <f>VLOOKUP(B118,[4]PA!A:Q,3,FALSE)</f>
        <v>Três Linhas de Defesa</v>
      </c>
      <c r="F118" s="765" t="str">
        <f>VLOOKUP(B118,PA!A:Q,5,FALSE)</f>
        <v>Contratação Direta (CD)</v>
      </c>
      <c r="G118" s="766">
        <f>VLOOKUP(B118,PA!A:Q,8,FALSE)</f>
        <v>45714.29</v>
      </c>
      <c r="H118" s="767">
        <f>VLOOKUP($B118,PA!$A:$Q,9,FALSE)</f>
        <v>1</v>
      </c>
      <c r="I118" s="767">
        <f>VLOOKUP($B118,PA!$A:$Q,10,FALSE)</f>
        <v>0</v>
      </c>
      <c r="J118" s="768" t="str">
        <f>VLOOKUP($B118,PA!A:Q,12,FALSE)</f>
        <v>Ex-Post</v>
      </c>
      <c r="K118" s="769">
        <f>VLOOKUP(B118,PA!A:Q,13,FALSE)</f>
        <v>43618</v>
      </c>
      <c r="L118" s="769">
        <f t="shared" si="19"/>
        <v>43708</v>
      </c>
      <c r="M118" s="769"/>
      <c r="N118" s="770" t="s">
        <v>189</v>
      </c>
      <c r="O118" s="355"/>
      <c r="P118" s="74"/>
      <c r="Q118" s="74"/>
      <c r="R118" s="74"/>
      <c r="S118" s="74"/>
      <c r="T118" s="74"/>
    </row>
    <row r="119" spans="1:35" s="75" customFormat="1">
      <c r="A119" s="354" t="str">
        <f t="shared" si="9"/>
        <v>1.5</v>
      </c>
      <c r="B119" s="762">
        <v>5.1100000000000003</v>
      </c>
      <c r="C119" s="763" t="str">
        <f>VLOOKUP(B119,[4]PA!A:Q,2,FALSE)</f>
        <v>1.5.1</v>
      </c>
      <c r="D119" s="764" t="s">
        <v>352</v>
      </c>
      <c r="E119" s="765" t="str">
        <f>VLOOKUP(B119,[4]PA!A:Q,3,FALSE)</f>
        <v>ERM</v>
      </c>
      <c r="F119" s="765" t="str">
        <f>VLOOKUP(B119,PA!A:Q,5,FALSE)</f>
        <v>Contratação Direta (CD)</v>
      </c>
      <c r="G119" s="766">
        <f>VLOOKUP(B119,PA!A:Q,8,FALSE)</f>
        <v>43885.71</v>
      </c>
      <c r="H119" s="767">
        <f>VLOOKUP($B119,PA!$A:$Q,9,FALSE)</f>
        <v>1</v>
      </c>
      <c r="I119" s="767">
        <f>VLOOKUP($B119,PA!$A:$Q,10,FALSE)</f>
        <v>0</v>
      </c>
      <c r="J119" s="768" t="str">
        <f>VLOOKUP($B119,PA!A:Q,12,FALSE)</f>
        <v>Ex-Post</v>
      </c>
      <c r="K119" s="769">
        <f>VLOOKUP(B119,PA!A:Q,13,FALSE)</f>
        <v>43618</v>
      </c>
      <c r="L119" s="769">
        <f t="shared" si="19"/>
        <v>43708</v>
      </c>
      <c r="M119" s="769"/>
      <c r="N119" s="770" t="s">
        <v>189</v>
      </c>
      <c r="O119" s="355"/>
      <c r="P119" s="74"/>
      <c r="Q119" s="74"/>
      <c r="R119" s="74"/>
      <c r="S119" s="74"/>
      <c r="T119" s="74"/>
    </row>
    <row r="120" spans="1:35" s="75" customFormat="1">
      <c r="A120" s="354" t="str">
        <f t="shared" si="9"/>
        <v>1.5</v>
      </c>
      <c r="B120" s="762">
        <v>5.12</v>
      </c>
      <c r="C120" s="763" t="str">
        <f>VLOOKUP(B120,[4]PA!A:Q,2,FALSE)</f>
        <v>1.5.1</v>
      </c>
      <c r="D120" s="764" t="s">
        <v>353</v>
      </c>
      <c r="E120" s="765" t="str">
        <f>VLOOKUP(B120,[4]PA!A:Q,3,FALSE)</f>
        <v>COSO</v>
      </c>
      <c r="F120" s="765" t="str">
        <f>VLOOKUP(B120,PA!A:Q,5,FALSE)</f>
        <v>Contratação Direta (CD)</v>
      </c>
      <c r="G120" s="766">
        <f>VLOOKUP(B120,PA!A:Q,8,FALSE)</f>
        <v>91428.57</v>
      </c>
      <c r="H120" s="767">
        <f>VLOOKUP($B120,PA!$A:$Q,9,FALSE)</f>
        <v>1</v>
      </c>
      <c r="I120" s="767">
        <f>VLOOKUP($B120,PA!$A:$Q,10,FALSE)</f>
        <v>0</v>
      </c>
      <c r="J120" s="768" t="str">
        <f>VLOOKUP($B120,PA!A:Q,12,FALSE)</f>
        <v>Ex-Post</v>
      </c>
      <c r="K120" s="769">
        <f>VLOOKUP(B120,PA!A:Q,13,FALSE)</f>
        <v>43618</v>
      </c>
      <c r="L120" s="769">
        <f t="shared" si="19"/>
        <v>43708</v>
      </c>
      <c r="M120" s="769"/>
      <c r="N120" s="770" t="s">
        <v>189</v>
      </c>
      <c r="O120" s="355"/>
      <c r="P120" s="74"/>
      <c r="Q120" s="74"/>
      <c r="R120" s="74"/>
      <c r="S120" s="74"/>
      <c r="T120" s="74"/>
    </row>
    <row r="121" spans="1:35" s="75" customFormat="1">
      <c r="A121" s="354" t="str">
        <f t="shared" si="9"/>
        <v/>
      </c>
      <c r="B121" s="762">
        <v>5.13</v>
      </c>
      <c r="C121" s="763"/>
      <c r="D121" s="764"/>
      <c r="E121" s="765" t="str">
        <f>VLOOKUP(B121,[4]PA!A:Q,3,FALSE)</f>
        <v>Curso AUDIT I, II e TI (Ênfase em Órgãos Públicos)</v>
      </c>
      <c r="F121" s="765" t="str">
        <f>VLOOKUP(B121,PA!A:Q,5,FALSE)</f>
        <v>Contratação Direta (CD)</v>
      </c>
      <c r="G121" s="766">
        <f>VLOOKUP(B121,PA!A:Q,8,FALSE)</f>
        <v>129462.86</v>
      </c>
      <c r="H121" s="767">
        <f>VLOOKUP($B121,PA!$A:$Q,9,FALSE)</f>
        <v>1</v>
      </c>
      <c r="I121" s="767">
        <f>VLOOKUP($B121,PA!$A:$Q,10,FALSE)</f>
        <v>0</v>
      </c>
      <c r="J121" s="768" t="str">
        <f>VLOOKUP($B121,PA!A:Q,12,FALSE)</f>
        <v>Ex-Post</v>
      </c>
      <c r="K121" s="769">
        <f>VLOOKUP(B121,PA!A:Q,13,FALSE)</f>
        <v>43618</v>
      </c>
      <c r="L121" s="769">
        <f t="shared" si="19"/>
        <v>43708</v>
      </c>
      <c r="M121" s="769"/>
      <c r="N121" s="770" t="s">
        <v>189</v>
      </c>
      <c r="O121" s="355"/>
      <c r="P121" s="74"/>
      <c r="Q121" s="74"/>
      <c r="R121" s="74"/>
      <c r="S121" s="74"/>
      <c r="T121" s="74"/>
    </row>
    <row r="122" spans="1:35" s="75" customFormat="1">
      <c r="A122" s="354" t="str">
        <f t="shared" si="9"/>
        <v>1.5</v>
      </c>
      <c r="B122" s="991"/>
      <c r="C122" s="772" t="s">
        <v>519</v>
      </c>
      <c r="D122" s="773" t="s">
        <v>354</v>
      </c>
      <c r="E122" s="774" t="s">
        <v>540</v>
      </c>
      <c r="F122" s="774" t="str">
        <f>$F$121</f>
        <v>Contratação Direta (CD)</v>
      </c>
      <c r="G122" s="775">
        <v>58514.29</v>
      </c>
      <c r="H122" s="776">
        <f>$H$121</f>
        <v>1</v>
      </c>
      <c r="I122" s="776">
        <f>$I$121</f>
        <v>0</v>
      </c>
      <c r="J122" s="777" t="str">
        <f>J121</f>
        <v>Ex-Post</v>
      </c>
      <c r="K122" s="778">
        <f>$K$121</f>
        <v>43618</v>
      </c>
      <c r="L122" s="778">
        <f>$L$121</f>
        <v>43708</v>
      </c>
      <c r="M122" s="778"/>
      <c r="N122" s="770" t="s">
        <v>189</v>
      </c>
      <c r="O122" s="355"/>
      <c r="P122" s="74"/>
      <c r="Q122" s="74"/>
      <c r="R122" s="74"/>
      <c r="S122" s="74"/>
      <c r="T122" s="74"/>
    </row>
    <row r="123" spans="1:35" s="75" customFormat="1">
      <c r="A123" s="354" t="str">
        <f t="shared" si="9"/>
        <v>1.5</v>
      </c>
      <c r="B123" s="993"/>
      <c r="C123" s="772" t="s">
        <v>519</v>
      </c>
      <c r="D123" s="773" t="s">
        <v>355</v>
      </c>
      <c r="E123" s="774" t="s">
        <v>541</v>
      </c>
      <c r="F123" s="774" t="str">
        <f>$F$121</f>
        <v>Contratação Direta (CD)</v>
      </c>
      <c r="G123" s="775">
        <v>62171.43</v>
      </c>
      <c r="H123" s="776">
        <f>$H$121</f>
        <v>1</v>
      </c>
      <c r="I123" s="776">
        <f t="shared" ref="I123:I124" si="20">$I$121</f>
        <v>0</v>
      </c>
      <c r="J123" s="777" t="str">
        <f t="shared" ref="J123:J124" si="21">J122</f>
        <v>Ex-Post</v>
      </c>
      <c r="K123" s="778">
        <f>$K$121</f>
        <v>43618</v>
      </c>
      <c r="L123" s="778">
        <f>$L$121</f>
        <v>43708</v>
      </c>
      <c r="M123" s="778"/>
      <c r="N123" s="770" t="s">
        <v>189</v>
      </c>
      <c r="O123" s="355"/>
      <c r="P123" s="74"/>
      <c r="Q123" s="74"/>
      <c r="R123" s="74"/>
      <c r="S123" s="74"/>
      <c r="T123" s="74"/>
    </row>
    <row r="124" spans="1:35" s="75" customFormat="1">
      <c r="A124" s="354" t="str">
        <f t="shared" si="9"/>
        <v>1.5</v>
      </c>
      <c r="B124" s="992"/>
      <c r="C124" s="772" t="s">
        <v>519</v>
      </c>
      <c r="D124" s="773" t="s">
        <v>356</v>
      </c>
      <c r="E124" s="774" t="s">
        <v>542</v>
      </c>
      <c r="F124" s="774" t="str">
        <f>$F$121</f>
        <v>Contratação Direta (CD)</v>
      </c>
      <c r="G124" s="775">
        <v>8777.14</v>
      </c>
      <c r="H124" s="776">
        <f>$H$121</f>
        <v>1</v>
      </c>
      <c r="I124" s="776">
        <f t="shared" si="20"/>
        <v>0</v>
      </c>
      <c r="J124" s="777" t="str">
        <f t="shared" si="21"/>
        <v>Ex-Post</v>
      </c>
      <c r="K124" s="778">
        <f>$K$121</f>
        <v>43618</v>
      </c>
      <c r="L124" s="778">
        <f>$L$121</f>
        <v>43708</v>
      </c>
      <c r="M124" s="778"/>
      <c r="N124" s="770" t="s">
        <v>189</v>
      </c>
      <c r="O124" s="355"/>
      <c r="P124" s="74"/>
      <c r="Q124" s="74"/>
      <c r="R124" s="74"/>
      <c r="S124" s="74"/>
      <c r="T124" s="74"/>
    </row>
    <row r="125" spans="1:35" s="76" customFormat="1">
      <c r="A125" s="354" t="str">
        <f t="shared" si="9"/>
        <v>1.5</v>
      </c>
      <c r="B125" s="762">
        <v>5.14</v>
      </c>
      <c r="C125" s="763" t="str">
        <f>VLOOKUP(B125,[4]PA!A:Q,2,FALSE)</f>
        <v>1.5.1</v>
      </c>
      <c r="D125" s="764" t="s">
        <v>357</v>
      </c>
      <c r="E125" s="765" t="str">
        <f>VLOOKUP(B125,[4]PA!A:Q,3,FALSE)</f>
        <v>REPORT</v>
      </c>
      <c r="F125" s="765" t="str">
        <f>VLOOKUP(B125,PA!A:Q,5,FALSE)</f>
        <v>Contratação Direta (CD)</v>
      </c>
      <c r="G125" s="766">
        <f>VLOOKUP(B125,PA!A:Q,8,FALSE)</f>
        <v>25600</v>
      </c>
      <c r="H125" s="767">
        <f>VLOOKUP($B125,PA!$A:$Q,9,FALSE)</f>
        <v>1</v>
      </c>
      <c r="I125" s="767">
        <f>VLOOKUP($B125,PA!$A:$Q,10,FALSE)</f>
        <v>0</v>
      </c>
      <c r="J125" s="768" t="str">
        <f>VLOOKUP($B125,PA!A:Q,12,FALSE)</f>
        <v>Ex-Post</v>
      </c>
      <c r="K125" s="769">
        <f>VLOOKUP(B125,PA!A:Q,13,FALSE)</f>
        <v>43618</v>
      </c>
      <c r="L125" s="769">
        <f>K125+90</f>
        <v>43708</v>
      </c>
      <c r="M125" s="769"/>
      <c r="N125" s="770" t="s">
        <v>189</v>
      </c>
      <c r="O125" s="355"/>
      <c r="P125" s="74"/>
      <c r="Q125" s="74"/>
      <c r="R125" s="74"/>
      <c r="S125" s="74"/>
      <c r="T125" s="74"/>
      <c r="U125" s="74"/>
      <c r="V125" s="74"/>
      <c r="W125" s="74"/>
      <c r="X125" s="74"/>
      <c r="Y125" s="74"/>
      <c r="Z125" s="74"/>
      <c r="AA125" s="74"/>
      <c r="AB125" s="75"/>
      <c r="AC125" s="75"/>
      <c r="AD125" s="75"/>
      <c r="AE125" s="75"/>
      <c r="AF125" s="75"/>
      <c r="AG125" s="75"/>
      <c r="AH125" s="75"/>
      <c r="AI125" s="75"/>
    </row>
    <row r="126" spans="1:35" s="76" customFormat="1">
      <c r="A126" s="354" t="str">
        <f t="shared" si="9"/>
        <v>1.5</v>
      </c>
      <c r="B126" s="762">
        <v>5.15</v>
      </c>
      <c r="C126" s="763" t="str">
        <f>VLOOKUP(B126,[4]PA!A:Q,2,FALSE)</f>
        <v>1.5.1</v>
      </c>
      <c r="D126" s="764" t="s">
        <v>358</v>
      </c>
      <c r="E126" s="765" t="str">
        <f>VLOOKUP(B126,[4]PA!A:Q,3,FALSE)</f>
        <v>Tools and Techniques – Nível Avançado</v>
      </c>
      <c r="F126" s="765" t="str">
        <f>VLOOKUP(B126,PA!A:Q,5,FALSE)</f>
        <v>Contratação Direta (CD)</v>
      </c>
      <c r="G126" s="766">
        <f>VLOOKUP(B126,PA!A:Q,8,FALSE)</f>
        <v>10285.709999999999</v>
      </c>
      <c r="H126" s="767">
        <f>VLOOKUP($B126,PA!$A:$Q,9,FALSE)</f>
        <v>1</v>
      </c>
      <c r="I126" s="767">
        <f>VLOOKUP($B126,PA!$A:$Q,10,FALSE)</f>
        <v>0</v>
      </c>
      <c r="J126" s="768" t="str">
        <f>VLOOKUP($B126,PA!A:Q,12,FALSE)</f>
        <v>Ex-Post</v>
      </c>
      <c r="K126" s="769">
        <f>VLOOKUP(B126,PA!A:Q,13,FALSE)</f>
        <v>43618</v>
      </c>
      <c r="L126" s="769">
        <f>K126+90</f>
        <v>43708</v>
      </c>
      <c r="M126" s="769"/>
      <c r="N126" s="770" t="s">
        <v>189</v>
      </c>
      <c r="O126" s="355"/>
      <c r="P126" s="74"/>
      <c r="Q126" s="74"/>
      <c r="R126" s="74"/>
      <c r="S126" s="74"/>
      <c r="T126" s="74"/>
      <c r="U126" s="74"/>
      <c r="V126" s="74"/>
      <c r="W126" s="74"/>
      <c r="X126" s="74"/>
      <c r="Y126" s="74"/>
      <c r="Z126" s="74"/>
      <c r="AA126" s="74"/>
      <c r="AB126" s="75"/>
      <c r="AC126" s="75"/>
      <c r="AD126" s="75"/>
      <c r="AE126" s="75"/>
      <c r="AF126" s="75"/>
      <c r="AG126" s="75"/>
      <c r="AH126" s="75"/>
      <c r="AI126" s="75"/>
    </row>
    <row r="127" spans="1:35" s="76" customFormat="1">
      <c r="A127" s="354" t="str">
        <f t="shared" si="9"/>
        <v>1.5</v>
      </c>
      <c r="B127" s="762">
        <v>5.16</v>
      </c>
      <c r="C127" s="763" t="str">
        <f>VLOOKUP(B127,[4]PA!A:Q,2,FALSE)</f>
        <v>1.5.1</v>
      </c>
      <c r="D127" s="764" t="s">
        <v>359</v>
      </c>
      <c r="E127" s="765" t="str">
        <f>VLOOKUP(B127,[4]PA!A:Q,3,FALSE)</f>
        <v>Formação Analista Data Warehouse</v>
      </c>
      <c r="F127" s="765" t="str">
        <f>VLOOKUP(B127,PA!A:Q,5,FALSE)</f>
        <v>Contratação Direta (CD)</v>
      </c>
      <c r="G127" s="766">
        <f>VLOOKUP(B127,PA!A:Q,8,FALSE)</f>
        <v>5428.57</v>
      </c>
      <c r="H127" s="767">
        <f>VLOOKUP($B127,PA!$A:$Q,9,FALSE)</f>
        <v>1</v>
      </c>
      <c r="I127" s="767">
        <f>VLOOKUP($B127,PA!$A:$Q,10,FALSE)</f>
        <v>0</v>
      </c>
      <c r="J127" s="768" t="str">
        <f>VLOOKUP($B127,PA!A:Q,12,FALSE)</f>
        <v>Ex-Post</v>
      </c>
      <c r="K127" s="769">
        <f>VLOOKUP(B127,PA!A:Q,13,FALSE)</f>
        <v>43618</v>
      </c>
      <c r="L127" s="769">
        <f>K127+90</f>
        <v>43708</v>
      </c>
      <c r="M127" s="769"/>
      <c r="N127" s="770" t="s">
        <v>189</v>
      </c>
      <c r="O127" s="355"/>
      <c r="P127" s="74"/>
      <c r="Q127" s="74"/>
      <c r="R127" s="74"/>
      <c r="S127" s="74"/>
      <c r="T127" s="74"/>
      <c r="U127" s="74"/>
      <c r="V127" s="74"/>
      <c r="W127" s="74"/>
      <c r="X127" s="74"/>
      <c r="Y127" s="74"/>
      <c r="Z127" s="74"/>
      <c r="AA127" s="74"/>
      <c r="AB127" s="75"/>
      <c r="AC127" s="75"/>
      <c r="AD127" s="75"/>
      <c r="AE127" s="75"/>
      <c r="AF127" s="75"/>
      <c r="AG127" s="75"/>
      <c r="AH127" s="75"/>
      <c r="AI127" s="75"/>
    </row>
    <row r="128" spans="1:35" s="76" customFormat="1">
      <c r="A128" s="354" t="str">
        <f t="shared" si="9"/>
        <v>1.5</v>
      </c>
      <c r="B128" s="762">
        <v>5.17</v>
      </c>
      <c r="C128" s="763" t="str">
        <f>VLOOKUP(B128,[4]PA!A:Q,2,FALSE)</f>
        <v>1.5.1</v>
      </c>
      <c r="D128" s="764" t="s">
        <v>360</v>
      </c>
      <c r="E128" s="765" t="str">
        <f>VLOOKUP(B128,[4]PA!A:Q,3,FALSE)</f>
        <v>Academia Data Science</v>
      </c>
      <c r="F128" s="765" t="str">
        <f>VLOOKUP(B128,PA!A:Q,5,FALSE)</f>
        <v>Contratação Direta (CD)</v>
      </c>
      <c r="G128" s="766">
        <f>VLOOKUP(B128,PA!A:Q,8,FALSE)</f>
        <v>7142.86</v>
      </c>
      <c r="H128" s="767">
        <f>VLOOKUP($B128,PA!$A:$Q,9,FALSE)</f>
        <v>1</v>
      </c>
      <c r="I128" s="767">
        <f>VLOOKUP($B128,PA!$A:$Q,10,FALSE)</f>
        <v>0</v>
      </c>
      <c r="J128" s="768" t="str">
        <f>VLOOKUP($B128,PA!A:Q,12,FALSE)</f>
        <v>Ex-Post</v>
      </c>
      <c r="K128" s="769">
        <f>VLOOKUP(B128,PA!A:Q,13,FALSE)</f>
        <v>43618</v>
      </c>
      <c r="L128" s="769">
        <f>K128+90</f>
        <v>43708</v>
      </c>
      <c r="M128" s="769"/>
      <c r="N128" s="770" t="s">
        <v>189</v>
      </c>
      <c r="O128" s="355"/>
      <c r="P128" s="74"/>
      <c r="Q128" s="74"/>
      <c r="R128" s="74"/>
      <c r="S128" s="74"/>
      <c r="T128" s="74"/>
      <c r="U128" s="74"/>
      <c r="V128" s="74"/>
      <c r="W128" s="74"/>
      <c r="X128" s="74"/>
      <c r="Y128" s="74"/>
      <c r="Z128" s="74"/>
      <c r="AA128" s="74"/>
      <c r="AB128" s="75"/>
      <c r="AC128" s="75"/>
      <c r="AD128" s="75"/>
      <c r="AE128" s="75"/>
      <c r="AF128" s="75"/>
      <c r="AG128" s="75"/>
      <c r="AH128" s="75"/>
      <c r="AI128" s="75"/>
    </row>
    <row r="129" spans="1:35" s="76" customFormat="1">
      <c r="A129" s="354" t="str">
        <f t="shared" si="9"/>
        <v/>
      </c>
      <c r="B129" s="762">
        <v>5.18</v>
      </c>
      <c r="C129" s="763"/>
      <c r="D129" s="764"/>
      <c r="E129" s="765" t="str">
        <f>VLOOKUP(B129,[4]PA!A:Q,3,FALSE)</f>
        <v>Treinamento SAS: BI e Mineração de dados</v>
      </c>
      <c r="F129" s="765" t="str">
        <f>VLOOKUP(B129,PA!A:Q,5,FALSE)</f>
        <v>Contratação Direta (CD)</v>
      </c>
      <c r="G129" s="766">
        <f>VLOOKUP(B129,PA!A:Q,8,FALSE)</f>
        <v>36055.879999999997</v>
      </c>
      <c r="H129" s="767">
        <f>VLOOKUP($B129,PA!$A:$Q,9,FALSE)</f>
        <v>1</v>
      </c>
      <c r="I129" s="767">
        <f>VLOOKUP($B129,PA!$A:$Q,10,FALSE)</f>
        <v>0</v>
      </c>
      <c r="J129" s="768" t="str">
        <f>VLOOKUP($B129,PA!A:Q,12,FALSE)</f>
        <v>Ex-Post</v>
      </c>
      <c r="K129" s="769">
        <f>VLOOKUP(B129,PA!A:Q,13,FALSE)</f>
        <v>43618</v>
      </c>
      <c r="L129" s="769">
        <f>K129+90</f>
        <v>43708</v>
      </c>
      <c r="M129" s="769"/>
      <c r="N129" s="770" t="s">
        <v>189</v>
      </c>
      <c r="P129" s="74"/>
      <c r="Q129" s="74"/>
      <c r="R129" s="74"/>
      <c r="S129" s="74"/>
      <c r="T129" s="74"/>
      <c r="U129" s="74"/>
      <c r="V129" s="74"/>
      <c r="W129" s="74"/>
      <c r="X129" s="74"/>
      <c r="Y129" s="74"/>
      <c r="Z129" s="74"/>
      <c r="AA129" s="74"/>
      <c r="AB129" s="75"/>
      <c r="AC129" s="75"/>
      <c r="AD129" s="75"/>
      <c r="AE129" s="75"/>
      <c r="AF129" s="75"/>
      <c r="AG129" s="75"/>
      <c r="AH129" s="75"/>
      <c r="AI129" s="75"/>
    </row>
    <row r="130" spans="1:35" s="75" customFormat="1" ht="25.5">
      <c r="A130" s="354" t="str">
        <f t="shared" si="9"/>
        <v>1.5</v>
      </c>
      <c r="B130" s="991"/>
      <c r="C130" s="772" t="s">
        <v>519</v>
      </c>
      <c r="D130" s="773" t="s">
        <v>361</v>
      </c>
      <c r="E130" s="774" t="s">
        <v>543</v>
      </c>
      <c r="F130" s="774" t="str">
        <f>$F$129</f>
        <v>Contratação Direta (CD)</v>
      </c>
      <c r="G130" s="775">
        <v>18285.71</v>
      </c>
      <c r="H130" s="776">
        <f>$H$129</f>
        <v>1</v>
      </c>
      <c r="I130" s="776">
        <f>I129</f>
        <v>0</v>
      </c>
      <c r="J130" s="777" t="str">
        <f>J129</f>
        <v>Ex-Post</v>
      </c>
      <c r="K130" s="778">
        <f>$K$129</f>
        <v>43618</v>
      </c>
      <c r="L130" s="778">
        <f>$L$129</f>
        <v>43708</v>
      </c>
      <c r="M130" s="778"/>
      <c r="N130" s="770" t="s">
        <v>189</v>
      </c>
      <c r="O130" s="355"/>
      <c r="P130" s="74"/>
      <c r="Q130" s="74"/>
      <c r="R130" s="74"/>
      <c r="S130" s="74"/>
      <c r="T130" s="74"/>
    </row>
    <row r="131" spans="1:35" s="75" customFormat="1">
      <c r="A131" s="354" t="str">
        <f t="shared" si="9"/>
        <v>1.5</v>
      </c>
      <c r="B131" s="993"/>
      <c r="C131" s="772" t="s">
        <v>519</v>
      </c>
      <c r="D131" s="773" t="s">
        <v>362</v>
      </c>
      <c r="E131" s="774" t="s">
        <v>544</v>
      </c>
      <c r="F131" s="774" t="str">
        <f>$F$129</f>
        <v>Contratação Direta (CD)</v>
      </c>
      <c r="G131" s="775">
        <v>11885.71</v>
      </c>
      <c r="H131" s="776">
        <f>$H$129</f>
        <v>1</v>
      </c>
      <c r="I131" s="776">
        <f t="shared" ref="I131:J132" si="22">I130</f>
        <v>0</v>
      </c>
      <c r="J131" s="777" t="str">
        <f t="shared" si="22"/>
        <v>Ex-Post</v>
      </c>
      <c r="K131" s="778">
        <f>$K$129</f>
        <v>43618</v>
      </c>
      <c r="L131" s="778">
        <f>$L$129</f>
        <v>43708</v>
      </c>
      <c r="M131" s="778"/>
      <c r="N131" s="770" t="s">
        <v>189</v>
      </c>
      <c r="O131" s="355"/>
      <c r="P131" s="74"/>
      <c r="Q131" s="74"/>
      <c r="R131" s="74"/>
      <c r="S131" s="74"/>
      <c r="T131" s="74"/>
    </row>
    <row r="132" spans="1:35" s="75" customFormat="1">
      <c r="A132" s="354" t="str">
        <f t="shared" si="9"/>
        <v>1.5</v>
      </c>
      <c r="B132" s="992"/>
      <c r="C132" s="772" t="s">
        <v>519</v>
      </c>
      <c r="D132" s="773" t="s">
        <v>363</v>
      </c>
      <c r="E132" s="774" t="s">
        <v>545</v>
      </c>
      <c r="F132" s="774" t="str">
        <f>$F$129</f>
        <v>Contratação Direta (CD)</v>
      </c>
      <c r="G132" s="775">
        <v>5884.46</v>
      </c>
      <c r="H132" s="776">
        <f>$H$129</f>
        <v>1</v>
      </c>
      <c r="I132" s="776">
        <f t="shared" si="22"/>
        <v>0</v>
      </c>
      <c r="J132" s="777" t="str">
        <f t="shared" si="22"/>
        <v>Ex-Post</v>
      </c>
      <c r="K132" s="778">
        <f>$K$129</f>
        <v>43618</v>
      </c>
      <c r="L132" s="778">
        <f>$L$129</f>
        <v>43708</v>
      </c>
      <c r="M132" s="778"/>
      <c r="N132" s="770" t="s">
        <v>189</v>
      </c>
      <c r="O132" s="355"/>
      <c r="P132" s="74"/>
      <c r="Q132" s="74"/>
      <c r="R132" s="74"/>
      <c r="S132" s="74"/>
      <c r="T132" s="74"/>
    </row>
    <row r="133" spans="1:35" s="76" customFormat="1">
      <c r="A133" s="354" t="str">
        <f t="shared" si="9"/>
        <v/>
      </c>
      <c r="B133" s="762">
        <v>5.19</v>
      </c>
      <c r="C133" s="763"/>
      <c r="D133" s="764"/>
      <c r="E133" s="765" t="str">
        <f>VLOOKUP(B133,[4]PA!A:Q,3,FALSE)</f>
        <v>Certificação CIA (Certified Internal Auditor) 1, 2 e 3</v>
      </c>
      <c r="F133" s="765" t="str">
        <f>VLOOKUP(B133,PA!A:Q,5,FALSE)</f>
        <v>Contratação Direta (CD)</v>
      </c>
      <c r="G133" s="766">
        <f>VLOOKUP(B133,PA!A:Q,8,FALSE)</f>
        <v>152365.71000000002</v>
      </c>
      <c r="H133" s="767">
        <f>VLOOKUP($B133,PA!$A:$Q,9,FALSE)</f>
        <v>1</v>
      </c>
      <c r="I133" s="767">
        <f>VLOOKUP($B133,PA!$A:$Q,10,FALSE)</f>
        <v>0</v>
      </c>
      <c r="J133" s="768" t="str">
        <f>VLOOKUP($B133,PA!A:Q,12,FALSE)</f>
        <v>Ex-Post</v>
      </c>
      <c r="K133" s="769">
        <f>VLOOKUP(B133,PA!A:Q,13,FALSE)</f>
        <v>43618</v>
      </c>
      <c r="L133" s="769">
        <f>K133+90</f>
        <v>43708</v>
      </c>
      <c r="M133" s="769"/>
      <c r="N133" s="770" t="s">
        <v>189</v>
      </c>
      <c r="P133" s="74"/>
      <c r="Q133" s="74"/>
      <c r="R133" s="74"/>
      <c r="S133" s="74"/>
      <c r="T133" s="74"/>
      <c r="U133" s="74"/>
      <c r="V133" s="74"/>
      <c r="W133" s="74"/>
      <c r="X133" s="74"/>
      <c r="Y133" s="74"/>
      <c r="Z133" s="74"/>
      <c r="AA133" s="74"/>
      <c r="AB133" s="75"/>
      <c r="AC133" s="75"/>
      <c r="AD133" s="75"/>
      <c r="AE133" s="75"/>
      <c r="AF133" s="75"/>
      <c r="AG133" s="75"/>
      <c r="AH133" s="75"/>
      <c r="AI133" s="75"/>
    </row>
    <row r="134" spans="1:35" s="75" customFormat="1">
      <c r="A134" s="354" t="str">
        <f t="shared" si="9"/>
        <v>1.5</v>
      </c>
      <c r="B134" s="991"/>
      <c r="C134" s="772" t="s">
        <v>519</v>
      </c>
      <c r="D134" s="773" t="s">
        <v>364</v>
      </c>
      <c r="E134" s="774" t="s">
        <v>546</v>
      </c>
      <c r="F134" s="774" t="str">
        <f t="shared" ref="F134:F139" si="23">$F$133</f>
        <v>Contratação Direta (CD)</v>
      </c>
      <c r="G134" s="775">
        <v>33645.71</v>
      </c>
      <c r="H134" s="776">
        <f t="shared" ref="H134:H139" si="24">$H$133</f>
        <v>1</v>
      </c>
      <c r="I134" s="776">
        <f>I133</f>
        <v>0</v>
      </c>
      <c r="J134" s="777" t="str">
        <f>J133</f>
        <v>Ex-Post</v>
      </c>
      <c r="K134" s="778">
        <f t="shared" ref="K134:K139" si="25">$K$133</f>
        <v>43618</v>
      </c>
      <c r="L134" s="778">
        <f t="shared" ref="L134:L139" si="26">$L$133</f>
        <v>43708</v>
      </c>
      <c r="M134" s="778"/>
      <c r="N134" s="770" t="s">
        <v>189</v>
      </c>
      <c r="O134" s="355"/>
      <c r="P134" s="74"/>
      <c r="Q134" s="74"/>
      <c r="R134" s="74"/>
      <c r="S134" s="74"/>
      <c r="T134" s="74"/>
    </row>
    <row r="135" spans="1:35" s="75" customFormat="1">
      <c r="A135" s="354" t="str">
        <f t="shared" si="9"/>
        <v>1.5</v>
      </c>
      <c r="B135" s="993"/>
      <c r="C135" s="772" t="s">
        <v>519</v>
      </c>
      <c r="D135" s="773" t="s">
        <v>365</v>
      </c>
      <c r="E135" s="774" t="s">
        <v>547</v>
      </c>
      <c r="F135" s="774" t="str">
        <f t="shared" si="23"/>
        <v>Contratação Direta (CD)</v>
      </c>
      <c r="G135" s="775">
        <v>33645.71</v>
      </c>
      <c r="H135" s="776">
        <f t="shared" si="24"/>
        <v>1</v>
      </c>
      <c r="I135" s="776">
        <f t="shared" ref="I135:J138" si="27">I134</f>
        <v>0</v>
      </c>
      <c r="J135" s="777" t="str">
        <f t="shared" si="27"/>
        <v>Ex-Post</v>
      </c>
      <c r="K135" s="778">
        <f t="shared" si="25"/>
        <v>43618</v>
      </c>
      <c r="L135" s="778">
        <f t="shared" si="26"/>
        <v>43708</v>
      </c>
      <c r="M135" s="778"/>
      <c r="N135" s="770" t="s">
        <v>189</v>
      </c>
      <c r="O135" s="355"/>
      <c r="P135" s="74"/>
      <c r="Q135" s="74"/>
      <c r="R135" s="74"/>
      <c r="S135" s="74"/>
      <c r="T135" s="74"/>
    </row>
    <row r="136" spans="1:35" s="75" customFormat="1">
      <c r="A136" s="354" t="str">
        <f t="shared" si="9"/>
        <v>1.5</v>
      </c>
      <c r="B136" s="993"/>
      <c r="C136" s="772" t="s">
        <v>519</v>
      </c>
      <c r="D136" s="773" t="s">
        <v>366</v>
      </c>
      <c r="E136" s="774" t="s">
        <v>548</v>
      </c>
      <c r="F136" s="774" t="str">
        <f t="shared" si="23"/>
        <v>Contratação Direta (CD)</v>
      </c>
      <c r="G136" s="775">
        <v>33645.71</v>
      </c>
      <c r="H136" s="776">
        <f t="shared" si="24"/>
        <v>1</v>
      </c>
      <c r="I136" s="776">
        <f t="shared" si="27"/>
        <v>0</v>
      </c>
      <c r="J136" s="777" t="str">
        <f t="shared" si="27"/>
        <v>Ex-Post</v>
      </c>
      <c r="K136" s="778">
        <f t="shared" si="25"/>
        <v>43618</v>
      </c>
      <c r="L136" s="778">
        <f t="shared" si="26"/>
        <v>43708</v>
      </c>
      <c r="M136" s="778"/>
      <c r="N136" s="770" t="s">
        <v>189</v>
      </c>
      <c r="O136" s="355"/>
      <c r="P136" s="74"/>
      <c r="Q136" s="74"/>
      <c r="R136" s="74"/>
      <c r="S136" s="74"/>
      <c r="T136" s="74"/>
    </row>
    <row r="137" spans="1:35" s="75" customFormat="1">
      <c r="A137" s="354" t="str">
        <f t="shared" ref="A137:A166" si="28">LEFT(C137,3)</f>
        <v>1.5</v>
      </c>
      <c r="B137" s="993"/>
      <c r="C137" s="772" t="s">
        <v>519</v>
      </c>
      <c r="D137" s="773" t="s">
        <v>367</v>
      </c>
      <c r="E137" s="774" t="s">
        <v>546</v>
      </c>
      <c r="F137" s="774" t="str">
        <f t="shared" si="23"/>
        <v>Contratação Direta (CD)</v>
      </c>
      <c r="G137" s="775">
        <v>17142.86</v>
      </c>
      <c r="H137" s="776">
        <f t="shared" si="24"/>
        <v>1</v>
      </c>
      <c r="I137" s="776">
        <f t="shared" si="27"/>
        <v>0</v>
      </c>
      <c r="J137" s="777" t="str">
        <f t="shared" si="27"/>
        <v>Ex-Post</v>
      </c>
      <c r="K137" s="778">
        <f t="shared" si="25"/>
        <v>43618</v>
      </c>
      <c r="L137" s="778">
        <f t="shared" si="26"/>
        <v>43708</v>
      </c>
      <c r="M137" s="778"/>
      <c r="N137" s="770" t="s">
        <v>189</v>
      </c>
      <c r="O137" s="355"/>
      <c r="P137" s="74"/>
      <c r="Q137" s="74"/>
      <c r="R137" s="74"/>
      <c r="S137" s="74"/>
      <c r="T137" s="74"/>
    </row>
    <row r="138" spans="1:35" s="75" customFormat="1">
      <c r="A138" s="354" t="str">
        <f t="shared" si="28"/>
        <v>1.5</v>
      </c>
      <c r="B138" s="993"/>
      <c r="C138" s="772" t="s">
        <v>519</v>
      </c>
      <c r="D138" s="773" t="s">
        <v>368</v>
      </c>
      <c r="E138" s="774" t="s">
        <v>547</v>
      </c>
      <c r="F138" s="774" t="str">
        <f t="shared" si="23"/>
        <v>Contratação Direta (CD)</v>
      </c>
      <c r="G138" s="775">
        <v>17142.86</v>
      </c>
      <c r="H138" s="776">
        <f t="shared" si="24"/>
        <v>1</v>
      </c>
      <c r="I138" s="776">
        <f t="shared" si="27"/>
        <v>0</v>
      </c>
      <c r="J138" s="777" t="str">
        <f t="shared" si="27"/>
        <v>Ex-Post</v>
      </c>
      <c r="K138" s="778">
        <f t="shared" si="25"/>
        <v>43618</v>
      </c>
      <c r="L138" s="778">
        <f t="shared" si="26"/>
        <v>43708</v>
      </c>
      <c r="M138" s="778"/>
      <c r="N138" s="770" t="s">
        <v>189</v>
      </c>
      <c r="O138" s="355"/>
      <c r="P138" s="74"/>
      <c r="Q138" s="74"/>
      <c r="R138" s="74"/>
      <c r="S138" s="74"/>
      <c r="T138" s="74"/>
    </row>
    <row r="139" spans="1:35" s="75" customFormat="1">
      <c r="A139" s="354" t="str">
        <f t="shared" si="28"/>
        <v>1.5</v>
      </c>
      <c r="B139" s="992"/>
      <c r="C139" s="772" t="s">
        <v>519</v>
      </c>
      <c r="D139" s="773" t="s">
        <v>369</v>
      </c>
      <c r="E139" s="774" t="s">
        <v>548</v>
      </c>
      <c r="F139" s="774" t="str">
        <f t="shared" si="23"/>
        <v>Contratação Direta (CD)</v>
      </c>
      <c r="G139" s="775">
        <v>17142.86</v>
      </c>
      <c r="H139" s="776">
        <f t="shared" si="24"/>
        <v>1</v>
      </c>
      <c r="I139" s="776"/>
      <c r="J139" s="777"/>
      <c r="K139" s="778">
        <f t="shared" si="25"/>
        <v>43618</v>
      </c>
      <c r="L139" s="778">
        <f t="shared" si="26"/>
        <v>43708</v>
      </c>
      <c r="M139" s="778"/>
      <c r="N139" s="770" t="s">
        <v>189</v>
      </c>
      <c r="O139" s="355"/>
      <c r="P139" s="74"/>
      <c r="Q139" s="74"/>
      <c r="R139" s="74"/>
      <c r="S139" s="74"/>
      <c r="T139" s="74"/>
    </row>
    <row r="140" spans="1:35" s="76" customFormat="1">
      <c r="A140" s="354" t="str">
        <f t="shared" si="28"/>
        <v/>
      </c>
      <c r="B140" s="762">
        <v>5.2</v>
      </c>
      <c r="C140" s="763"/>
      <c r="D140" s="764"/>
      <c r="E140" s="765" t="str">
        <f>VLOOKUP(B140,[4]PA!A:Q,3,FALSE)</f>
        <v>Certificação CCSA - Certification Control Self-Assessment</v>
      </c>
      <c r="F140" s="765" t="str">
        <f>VLOOKUP(B140,PA!A:Q,5,FALSE)</f>
        <v>Contratação Direta (CD)</v>
      </c>
      <c r="G140" s="766">
        <f>VLOOKUP(B140,PA!A:Q,8,FALSE)</f>
        <v>39405.72</v>
      </c>
      <c r="H140" s="767">
        <f>VLOOKUP($B140,PA!$A:$Q,9,FALSE)</f>
        <v>1</v>
      </c>
      <c r="I140" s="767">
        <f>VLOOKUP($B140,PA!$A:$Q,10,FALSE)</f>
        <v>0</v>
      </c>
      <c r="J140" s="768" t="str">
        <f>VLOOKUP($B140,PA!A:Q,12,FALSE)</f>
        <v>Ex-Post</v>
      </c>
      <c r="K140" s="769">
        <f>VLOOKUP(B140,PA!A:Q,13,FALSE)</f>
        <v>43618</v>
      </c>
      <c r="L140" s="769">
        <f>K140+90</f>
        <v>43708</v>
      </c>
      <c r="M140" s="769"/>
      <c r="N140" s="770" t="s">
        <v>189</v>
      </c>
      <c r="P140" s="74"/>
      <c r="Q140" s="74"/>
      <c r="R140" s="74"/>
      <c r="S140" s="74"/>
      <c r="T140" s="74"/>
      <c r="U140" s="74"/>
      <c r="V140" s="74"/>
      <c r="W140" s="74"/>
      <c r="X140" s="74"/>
      <c r="Y140" s="74"/>
      <c r="Z140" s="74"/>
      <c r="AA140" s="74"/>
      <c r="AB140" s="75"/>
      <c r="AC140" s="75"/>
      <c r="AD140" s="75"/>
      <c r="AE140" s="75"/>
      <c r="AF140" s="75"/>
      <c r="AG140" s="75"/>
      <c r="AH140" s="75"/>
      <c r="AI140" s="75"/>
    </row>
    <row r="141" spans="1:35" s="75" customFormat="1">
      <c r="A141" s="354" t="str">
        <f t="shared" si="28"/>
        <v>1.5</v>
      </c>
      <c r="B141" s="991"/>
      <c r="C141" s="772" t="s">
        <v>519</v>
      </c>
      <c r="D141" s="773" t="s">
        <v>370</v>
      </c>
      <c r="E141" s="774" t="s">
        <v>549</v>
      </c>
      <c r="F141" s="774"/>
      <c r="G141" s="775">
        <v>21394.29</v>
      </c>
      <c r="H141" s="776">
        <f>$H$140</f>
        <v>1</v>
      </c>
      <c r="I141" s="776">
        <f>I140</f>
        <v>0</v>
      </c>
      <c r="J141" s="777" t="str">
        <f>J140</f>
        <v>Ex-Post</v>
      </c>
      <c r="K141" s="778">
        <f>$K$140</f>
        <v>43618</v>
      </c>
      <c r="L141" s="778">
        <f>$L$140</f>
        <v>43708</v>
      </c>
      <c r="M141" s="778"/>
      <c r="N141" s="770" t="s">
        <v>189</v>
      </c>
      <c r="O141" s="355"/>
      <c r="P141" s="74"/>
      <c r="Q141" s="74"/>
      <c r="R141" s="74"/>
      <c r="S141" s="74"/>
      <c r="T141" s="74"/>
    </row>
    <row r="142" spans="1:35" s="75" customFormat="1">
      <c r="A142" s="354" t="str">
        <f t="shared" si="28"/>
        <v>1.5</v>
      </c>
      <c r="B142" s="992"/>
      <c r="C142" s="772" t="s">
        <v>519</v>
      </c>
      <c r="D142" s="773" t="s">
        <v>371</v>
      </c>
      <c r="E142" s="774" t="s">
        <v>549</v>
      </c>
      <c r="F142" s="774"/>
      <c r="G142" s="775">
        <v>11428.57</v>
      </c>
      <c r="H142" s="776">
        <f>$H$140</f>
        <v>1</v>
      </c>
      <c r="I142" s="776">
        <f t="shared" ref="I142:J143" si="29">I141</f>
        <v>0</v>
      </c>
      <c r="J142" s="777" t="str">
        <f t="shared" si="29"/>
        <v>Ex-Post</v>
      </c>
      <c r="K142" s="778">
        <f>$K$140</f>
        <v>43618</v>
      </c>
      <c r="L142" s="778">
        <f>$L$140</f>
        <v>43708</v>
      </c>
      <c r="M142" s="778"/>
      <c r="N142" s="770" t="s">
        <v>189</v>
      </c>
      <c r="O142" s="355"/>
      <c r="P142" s="74"/>
      <c r="Q142" s="74"/>
      <c r="R142" s="74"/>
      <c r="S142" s="74"/>
      <c r="T142" s="74"/>
    </row>
    <row r="143" spans="1:35" s="75" customFormat="1">
      <c r="A143" s="354" t="str">
        <f t="shared" si="28"/>
        <v>1.5</v>
      </c>
      <c r="B143" s="553"/>
      <c r="C143" s="772" t="s">
        <v>519</v>
      </c>
      <c r="D143" s="773" t="s">
        <v>372</v>
      </c>
      <c r="E143" s="774" t="s">
        <v>550</v>
      </c>
      <c r="F143" s="774"/>
      <c r="G143" s="775">
        <v>6582.86</v>
      </c>
      <c r="H143" s="776">
        <f>$H$140</f>
        <v>1</v>
      </c>
      <c r="I143" s="776">
        <f t="shared" si="29"/>
        <v>0</v>
      </c>
      <c r="J143" s="777" t="str">
        <f t="shared" si="29"/>
        <v>Ex-Post</v>
      </c>
      <c r="K143" s="778">
        <f>$K$140</f>
        <v>43618</v>
      </c>
      <c r="L143" s="778">
        <f>$L$140</f>
        <v>43708</v>
      </c>
      <c r="M143" s="778"/>
      <c r="N143" s="770" t="s">
        <v>189</v>
      </c>
      <c r="O143" s="355"/>
      <c r="P143" s="74"/>
      <c r="Q143" s="74"/>
      <c r="R143" s="74"/>
      <c r="S143" s="74"/>
      <c r="T143" s="74"/>
    </row>
    <row r="144" spans="1:35" s="76" customFormat="1">
      <c r="A144" s="354" t="str">
        <f t="shared" si="28"/>
        <v>1.5</v>
      </c>
      <c r="B144" s="762">
        <v>5.21</v>
      </c>
      <c r="C144" s="763" t="str">
        <f>VLOOKUP(B144,[4]PA!A:Q,2,FALSE)</f>
        <v>1.5.1</v>
      </c>
      <c r="D144" s="764" t="s">
        <v>373</v>
      </c>
      <c r="E144" s="765" t="str">
        <f>VLOOKUP(B144,[4]PA!A:Q,3,FALSE)</f>
        <v>Treinamento - Sistema de Automação de Auditoria</v>
      </c>
      <c r="F144" s="765" t="str">
        <f>VLOOKUP(B144,PA!A:Q,5,FALSE)</f>
        <v>Contratação Direta (CD)</v>
      </c>
      <c r="G144" s="766">
        <f>VLOOKUP(B144,PA!A:Q,8,FALSE)</f>
        <v>68571.429999999993</v>
      </c>
      <c r="H144" s="767">
        <f>VLOOKUP($B144,PA!$A:$Q,9,FALSE)</f>
        <v>1</v>
      </c>
      <c r="I144" s="767">
        <f>VLOOKUP($B144,PA!$A:$Q,10,FALSE)</f>
        <v>0</v>
      </c>
      <c r="J144" s="768" t="str">
        <f>VLOOKUP($B144,PA!A:Q,12,FALSE)</f>
        <v>Ex-Post</v>
      </c>
      <c r="K144" s="769">
        <f>VLOOKUP(B144,PA!A:Q,13,FALSE)</f>
        <v>43618</v>
      </c>
      <c r="L144" s="769">
        <f t="shared" ref="L144:L165" si="30">K144+90</f>
        <v>43708</v>
      </c>
      <c r="M144" s="769"/>
      <c r="N144" s="770" t="s">
        <v>189</v>
      </c>
      <c r="O144" s="355"/>
      <c r="P144" s="74"/>
      <c r="Q144" s="74"/>
      <c r="R144" s="74"/>
      <c r="S144" s="74"/>
      <c r="T144" s="74"/>
      <c r="U144" s="74"/>
      <c r="V144" s="74"/>
      <c r="W144" s="74"/>
      <c r="X144" s="74"/>
      <c r="Y144" s="74"/>
      <c r="Z144" s="74"/>
      <c r="AA144" s="74"/>
      <c r="AB144" s="75"/>
      <c r="AC144" s="75"/>
      <c r="AD144" s="75"/>
      <c r="AE144" s="75"/>
      <c r="AF144" s="75"/>
      <c r="AG144" s="75"/>
      <c r="AH144" s="75"/>
      <c r="AI144" s="75"/>
    </row>
    <row r="145" spans="1:35" s="76" customFormat="1">
      <c r="A145" s="354" t="str">
        <f t="shared" si="28"/>
        <v>1.5</v>
      </c>
      <c r="B145" s="762">
        <v>5.22</v>
      </c>
      <c r="C145" s="763" t="str">
        <f>VLOOKUP(B145,[4]PA!A:Q,2,FALSE)</f>
        <v>1.5.1</v>
      </c>
      <c r="D145" s="764" t="s">
        <v>374</v>
      </c>
      <c r="E145" s="765" t="str">
        <f>VLOOKUP(B145,[4]PA!A:Q,3,FALSE)</f>
        <v>CGAP – Certified Government Auditing Professional</v>
      </c>
      <c r="F145" s="765" t="str">
        <f>VLOOKUP(B145,PA!A:Q,5,FALSE)</f>
        <v>Contratação Direta (CD)</v>
      </c>
      <c r="G145" s="766">
        <f>VLOOKUP(B145,PA!A:Q,8,FALSE)</f>
        <v>22857.14</v>
      </c>
      <c r="H145" s="767">
        <f>VLOOKUP($B145,PA!$A:$Q,9,FALSE)</f>
        <v>1</v>
      </c>
      <c r="I145" s="767">
        <f>VLOOKUP($B145,PA!$A:$Q,10,FALSE)</f>
        <v>0</v>
      </c>
      <c r="J145" s="768" t="str">
        <f>VLOOKUP($B145,PA!A:Q,12,FALSE)</f>
        <v>Ex-Post</v>
      </c>
      <c r="K145" s="769">
        <f>VLOOKUP(B145,PA!A:Q,13,FALSE)</f>
        <v>43618</v>
      </c>
      <c r="L145" s="769">
        <f t="shared" si="30"/>
        <v>43708</v>
      </c>
      <c r="M145" s="769"/>
      <c r="N145" s="770" t="s">
        <v>189</v>
      </c>
      <c r="O145" s="355"/>
      <c r="P145" s="74"/>
      <c r="Q145" s="74"/>
      <c r="R145" s="74"/>
      <c r="S145" s="74"/>
      <c r="T145" s="74"/>
      <c r="U145" s="74"/>
      <c r="V145" s="74"/>
      <c r="W145" s="74"/>
      <c r="X145" s="74"/>
      <c r="Y145" s="74"/>
      <c r="Z145" s="74"/>
      <c r="AA145" s="74"/>
      <c r="AB145" s="75"/>
      <c r="AC145" s="75"/>
      <c r="AD145" s="75"/>
      <c r="AE145" s="75"/>
      <c r="AF145" s="75"/>
      <c r="AG145" s="75"/>
      <c r="AH145" s="75"/>
      <c r="AI145" s="75"/>
    </row>
    <row r="146" spans="1:35" s="76" customFormat="1">
      <c r="A146" s="354" t="str">
        <f t="shared" si="28"/>
        <v>1.5</v>
      </c>
      <c r="B146" s="762">
        <v>5.23</v>
      </c>
      <c r="C146" s="763" t="str">
        <f>VLOOKUP(B146,[4]PA!A:Q,2,FALSE)</f>
        <v>1.5.1</v>
      </c>
      <c r="D146" s="764" t="s">
        <v>375</v>
      </c>
      <c r="E146" s="765" t="str">
        <f>VLOOKUP(B146,[4]PA!A:Q,3,FALSE)</f>
        <v>CRMA – Certification in Risk Management Assurance</v>
      </c>
      <c r="F146" s="765" t="str">
        <f>VLOOKUP(B146,PA!A:Q,5,FALSE)</f>
        <v>Contratação Direta (CD)</v>
      </c>
      <c r="G146" s="766">
        <f>VLOOKUP(B146,PA!A:Q,8,FALSE)</f>
        <v>22857.14</v>
      </c>
      <c r="H146" s="767">
        <f>VLOOKUP($B146,PA!$A:$Q,9,FALSE)</f>
        <v>1</v>
      </c>
      <c r="I146" s="767">
        <f>VLOOKUP($B146,PA!$A:$Q,10,FALSE)</f>
        <v>0</v>
      </c>
      <c r="J146" s="768" t="str">
        <f>VLOOKUP($B146,PA!A:Q,12,FALSE)</f>
        <v>Ex-Post</v>
      </c>
      <c r="K146" s="769">
        <f>VLOOKUP(B146,PA!A:Q,13,FALSE)</f>
        <v>43618</v>
      </c>
      <c r="L146" s="769">
        <f t="shared" si="30"/>
        <v>43708</v>
      </c>
      <c r="M146" s="769"/>
      <c r="N146" s="770" t="s">
        <v>189</v>
      </c>
      <c r="O146" s="355"/>
      <c r="P146" s="74"/>
      <c r="Q146" s="74"/>
      <c r="R146" s="74"/>
      <c r="S146" s="74"/>
      <c r="T146" s="74"/>
      <c r="U146" s="74"/>
      <c r="V146" s="74"/>
      <c r="W146" s="74"/>
      <c r="X146" s="74"/>
      <c r="Y146" s="74"/>
      <c r="Z146" s="74"/>
      <c r="AA146" s="74"/>
      <c r="AB146" s="75"/>
      <c r="AC146" s="75"/>
      <c r="AD146" s="75"/>
      <c r="AE146" s="75"/>
      <c r="AF146" s="75"/>
      <c r="AG146" s="75"/>
      <c r="AH146" s="75"/>
      <c r="AI146" s="75"/>
    </row>
    <row r="147" spans="1:35" s="76" customFormat="1">
      <c r="A147" s="354" t="str">
        <f t="shared" si="28"/>
        <v>2.2</v>
      </c>
      <c r="B147" s="762">
        <v>5.2399999999999904</v>
      </c>
      <c r="C147" s="763" t="str">
        <f>VLOOKUP(B147,[4]PA!A:Q,2,FALSE)</f>
        <v>2.2.3</v>
      </c>
      <c r="D147" s="764" t="s">
        <v>397</v>
      </c>
      <c r="E147" s="765" t="str">
        <f>VLOOKUP(B147,[4]PA!A:Q,3,FALSE)</f>
        <v>Treinamento em Comercio Exterior</v>
      </c>
      <c r="F147" s="765" t="str">
        <f>VLOOKUP(B147,PA!A:Q,5,FALSE)</f>
        <v>Contratação Direta (CD)</v>
      </c>
      <c r="G147" s="766">
        <f>VLOOKUP(B147,PA!A:Q,8,FALSE)</f>
        <v>11428.57</v>
      </c>
      <c r="H147" s="767">
        <f>VLOOKUP($B147,PA!$A:$Q,9,FALSE)</f>
        <v>1</v>
      </c>
      <c r="I147" s="767">
        <f>VLOOKUP($B147,PA!$A:$Q,10,FALSE)</f>
        <v>0</v>
      </c>
      <c r="J147" s="768" t="str">
        <f>VLOOKUP($B147,PA!A:Q,12,FALSE)</f>
        <v>Ex-Post</v>
      </c>
      <c r="K147" s="769">
        <f>VLOOKUP(B147,PA!A:Q,13,FALSE)</f>
        <v>44228</v>
      </c>
      <c r="L147" s="769">
        <f t="shared" si="30"/>
        <v>44318</v>
      </c>
      <c r="M147" s="769"/>
      <c r="N147" s="770" t="s">
        <v>189</v>
      </c>
      <c r="P147" s="74"/>
      <c r="Q147" s="74"/>
      <c r="R147" s="74"/>
      <c r="S147" s="74"/>
      <c r="T147" s="74"/>
      <c r="U147" s="74"/>
      <c r="V147" s="74"/>
      <c r="W147" s="74"/>
      <c r="X147" s="74"/>
      <c r="Y147" s="74"/>
      <c r="Z147" s="74"/>
      <c r="AA147" s="74"/>
      <c r="AB147" s="75"/>
      <c r="AC147" s="75"/>
      <c r="AD147" s="75"/>
      <c r="AE147" s="75"/>
      <c r="AF147" s="75"/>
      <c r="AG147" s="75"/>
      <c r="AH147" s="75"/>
      <c r="AI147" s="75"/>
    </row>
    <row r="148" spans="1:35" s="76" customFormat="1">
      <c r="A148" s="354" t="str">
        <f t="shared" si="28"/>
        <v>2.2</v>
      </c>
      <c r="B148" s="762">
        <v>5.2499999999999902</v>
      </c>
      <c r="C148" s="763" t="str">
        <f>VLOOKUP(B148,[4]PA!A:Q,2,FALSE)</f>
        <v>2.2.1</v>
      </c>
      <c r="D148" s="764" t="s">
        <v>390</v>
      </c>
      <c r="E148" s="765" t="str">
        <f>VLOOKUP(B148,[4]PA!A:Q,3,FALSE)</f>
        <v>Instrumento de fiscalização (malha, e etc)</v>
      </c>
      <c r="F148" s="765" t="str">
        <f>VLOOKUP(B148,PA!A:Q,5,FALSE)</f>
        <v>Contratação Direta (CD)</v>
      </c>
      <c r="G148" s="766">
        <f>VLOOKUP(B148,PA!A:Q,8,FALSE)</f>
        <v>17142.86</v>
      </c>
      <c r="H148" s="767">
        <f>VLOOKUP($B148,PA!$A:$Q,9,FALSE)</f>
        <v>1</v>
      </c>
      <c r="I148" s="767">
        <f>VLOOKUP($B148,PA!$A:$Q,10,FALSE)</f>
        <v>0</v>
      </c>
      <c r="J148" s="768" t="str">
        <f>VLOOKUP($B148,PA!A:Q,12,FALSE)</f>
        <v>Ex-Post</v>
      </c>
      <c r="K148" s="769">
        <f>VLOOKUP(B148,PA!A:Q,13,FALSE)</f>
        <v>43497</v>
      </c>
      <c r="L148" s="769">
        <f t="shared" si="30"/>
        <v>43587</v>
      </c>
      <c r="M148" s="769"/>
      <c r="N148" s="770" t="s">
        <v>189</v>
      </c>
      <c r="P148" s="74"/>
      <c r="Q148" s="74"/>
      <c r="R148" s="74"/>
      <c r="S148" s="74"/>
      <c r="T148" s="74"/>
      <c r="U148" s="74"/>
      <c r="V148" s="74"/>
      <c r="W148" s="74"/>
      <c r="X148" s="74"/>
      <c r="Y148" s="74"/>
      <c r="Z148" s="74"/>
      <c r="AA148" s="74"/>
      <c r="AB148" s="75"/>
      <c r="AC148" s="75"/>
      <c r="AD148" s="75"/>
      <c r="AE148" s="75"/>
      <c r="AF148" s="75"/>
      <c r="AG148" s="75"/>
      <c r="AH148" s="75"/>
      <c r="AI148" s="75"/>
    </row>
    <row r="149" spans="1:35" s="76" customFormat="1">
      <c r="A149" s="354" t="str">
        <f t="shared" si="28"/>
        <v>2.2</v>
      </c>
      <c r="B149" s="762">
        <v>5.25999999999999</v>
      </c>
      <c r="C149" s="763" t="str">
        <f>VLOOKUP(B149,[4]PA!A:Q,2,FALSE)</f>
        <v>2.2.2</v>
      </c>
      <c r="D149" s="764" t="s">
        <v>393</v>
      </c>
      <c r="E149" s="765" t="str">
        <f>VLOOKUP(B149,[4]PA!A:Q,3,FALSE)</f>
        <v>Planejamento da Acao Fiscal</v>
      </c>
      <c r="F149" s="765" t="str">
        <f>VLOOKUP(B149,PA!A:Q,5,FALSE)</f>
        <v>Contratação Direta (CD)</v>
      </c>
      <c r="G149" s="766">
        <f>VLOOKUP(B149,PA!A:Q,8,FALSE)</f>
        <v>5714.29</v>
      </c>
      <c r="H149" s="767">
        <f>VLOOKUP($B149,PA!$A:$Q,9,FALSE)</f>
        <v>1</v>
      </c>
      <c r="I149" s="767">
        <f>VLOOKUP($B149,PA!$A:$Q,10,FALSE)</f>
        <v>0</v>
      </c>
      <c r="J149" s="768" t="str">
        <f>VLOOKUP($B149,PA!A:Q,12,FALSE)</f>
        <v>Ex-Post</v>
      </c>
      <c r="K149" s="769">
        <f>VLOOKUP(B149,PA!A:Q,13,FALSE)</f>
        <v>43617</v>
      </c>
      <c r="L149" s="769">
        <f t="shared" si="30"/>
        <v>43707</v>
      </c>
      <c r="M149" s="769"/>
      <c r="N149" s="770" t="s">
        <v>189</v>
      </c>
      <c r="P149" s="74"/>
      <c r="Q149" s="74"/>
      <c r="R149" s="74"/>
      <c r="S149" s="74"/>
      <c r="T149" s="74"/>
      <c r="U149" s="74"/>
      <c r="V149" s="74"/>
      <c r="W149" s="74"/>
      <c r="X149" s="74"/>
      <c r="Y149" s="74"/>
      <c r="Z149" s="74"/>
      <c r="AA149" s="74"/>
      <c r="AB149" s="75"/>
      <c r="AC149" s="75"/>
      <c r="AD149" s="75"/>
      <c r="AE149" s="75"/>
      <c r="AF149" s="75"/>
      <c r="AG149" s="75"/>
      <c r="AH149" s="75"/>
      <c r="AI149" s="75"/>
    </row>
    <row r="150" spans="1:35" s="76" customFormat="1">
      <c r="A150" s="354" t="str">
        <f t="shared" si="28"/>
        <v>2.2</v>
      </c>
      <c r="B150" s="762">
        <v>5.2699999999999898</v>
      </c>
      <c r="C150" s="763" t="str">
        <f>VLOOKUP(B150,[4]PA!A:Q,2,FALSE)</f>
        <v>2.2.2</v>
      </c>
      <c r="D150" s="764" t="s">
        <v>394</v>
      </c>
      <c r="E150" s="765" t="str">
        <f>VLOOKUP(B150,[4]PA!A:Q,3,FALSE)</f>
        <v>Moniotoramento de contribuintes</v>
      </c>
      <c r="F150" s="765" t="str">
        <f>VLOOKUP(B150,PA!A:Q,5,FALSE)</f>
        <v>Contratação Direta (CD)</v>
      </c>
      <c r="G150" s="766">
        <f>VLOOKUP(B150,PA!A:Q,8,FALSE)</f>
        <v>5714.29</v>
      </c>
      <c r="H150" s="767">
        <f>VLOOKUP($B150,PA!$A:$Q,9,FALSE)</f>
        <v>1</v>
      </c>
      <c r="I150" s="767">
        <f>VLOOKUP($B150,PA!$A:$Q,10,FALSE)</f>
        <v>0</v>
      </c>
      <c r="J150" s="768" t="str">
        <f>VLOOKUP($B150,PA!A:Q,12,FALSE)</f>
        <v>Ex-Post</v>
      </c>
      <c r="K150" s="769">
        <f>VLOOKUP(B150,PA!A:Q,13,FALSE)</f>
        <v>43617</v>
      </c>
      <c r="L150" s="769">
        <f t="shared" si="30"/>
        <v>43707</v>
      </c>
      <c r="M150" s="769"/>
      <c r="N150" s="770" t="s">
        <v>189</v>
      </c>
      <c r="P150" s="74"/>
      <c r="Q150" s="74"/>
      <c r="R150" s="74"/>
      <c r="S150" s="74"/>
      <c r="T150" s="74"/>
      <c r="U150" s="74"/>
      <c r="V150" s="74"/>
      <c r="W150" s="74"/>
      <c r="X150" s="74"/>
      <c r="Y150" s="74"/>
      <c r="Z150" s="74"/>
      <c r="AA150" s="74"/>
      <c r="AB150" s="75"/>
      <c r="AC150" s="75"/>
      <c r="AD150" s="75"/>
      <c r="AE150" s="75"/>
      <c r="AF150" s="75"/>
      <c r="AG150" s="75"/>
      <c r="AH150" s="75"/>
      <c r="AI150" s="75"/>
    </row>
    <row r="151" spans="1:35" s="76" customFormat="1">
      <c r="A151" s="354" t="str">
        <f t="shared" si="28"/>
        <v>2.2</v>
      </c>
      <c r="B151" s="762">
        <v>5.2799999999999896</v>
      </c>
      <c r="C151" s="763" t="str">
        <f>VLOOKUP(B151,[4]PA!A:Q,2,FALSE)</f>
        <v>2.2.4</v>
      </c>
      <c r="D151" s="764" t="s">
        <v>401</v>
      </c>
      <c r="E151" s="765" t="str">
        <f>VLOOKUP(B151,[4]PA!A:Q,3,FALSE)</f>
        <v>Capacitação para trabalhar com Big Data</v>
      </c>
      <c r="F151" s="765" t="str">
        <f>VLOOKUP(B151,PA!A:Q,5,FALSE)</f>
        <v>Contratação Direta (CD)</v>
      </c>
      <c r="G151" s="766">
        <f>VLOOKUP(B151,PA!A:Q,8,FALSE)</f>
        <v>11428.57</v>
      </c>
      <c r="H151" s="767">
        <f>VLOOKUP($B151,PA!$A:$Q,9,FALSE)</f>
        <v>1</v>
      </c>
      <c r="I151" s="767">
        <f>VLOOKUP($B151,PA!$A:$Q,10,FALSE)</f>
        <v>0</v>
      </c>
      <c r="J151" s="768" t="str">
        <f>VLOOKUP($B151,PA!A:Q,12,FALSE)</f>
        <v>Ex-Post</v>
      </c>
      <c r="K151" s="769">
        <f>VLOOKUP(B151,PA!A:Q,13,FALSE)</f>
        <v>0</v>
      </c>
      <c r="L151" s="769">
        <f t="shared" si="30"/>
        <v>90</v>
      </c>
      <c r="M151" s="769"/>
      <c r="N151" s="770" t="s">
        <v>189</v>
      </c>
      <c r="P151" s="74"/>
      <c r="Q151" s="74"/>
      <c r="R151" s="74"/>
      <c r="S151" s="74"/>
      <c r="T151" s="74"/>
      <c r="U151" s="74"/>
      <c r="V151" s="74"/>
      <c r="W151" s="74"/>
      <c r="X151" s="74"/>
      <c r="Y151" s="74"/>
      <c r="Z151" s="74"/>
      <c r="AA151" s="74"/>
      <c r="AB151" s="75"/>
      <c r="AC151" s="75"/>
      <c r="AD151" s="75"/>
      <c r="AE151" s="75"/>
      <c r="AF151" s="75"/>
      <c r="AG151" s="75"/>
      <c r="AH151" s="75"/>
      <c r="AI151" s="75"/>
    </row>
    <row r="152" spans="1:35" s="76" customFormat="1">
      <c r="A152" s="354" t="str">
        <f t="shared" si="28"/>
        <v>2.3</v>
      </c>
      <c r="B152" s="762">
        <v>5.2899999999999903</v>
      </c>
      <c r="C152" s="763" t="str">
        <f>VLOOKUP(B152,[4]PA!A:Q,2,FALSE)</f>
        <v>2.3.1</v>
      </c>
      <c r="D152" s="764" t="s">
        <v>406</v>
      </c>
      <c r="E152" s="765" t="str">
        <f>VLOOKUP(B152,[4]PA!A:Q,3,FALSE)</f>
        <v>Capacitação em sistema de processo eletrônico</v>
      </c>
      <c r="F152" s="765" t="str">
        <f>VLOOKUP(B152,PA!A:Q,5,FALSE)</f>
        <v>Contratação Direta (CD)</v>
      </c>
      <c r="G152" s="766">
        <f>VLOOKUP(B152,PA!A:Q,8,FALSE)</f>
        <v>11428.57</v>
      </c>
      <c r="H152" s="767">
        <f>VLOOKUP($B152,PA!$A:$Q,9,FALSE)</f>
        <v>1</v>
      </c>
      <c r="I152" s="767">
        <f>VLOOKUP($B152,PA!$A:$Q,10,FALSE)</f>
        <v>0</v>
      </c>
      <c r="J152" s="768" t="str">
        <f>VLOOKUP($B152,PA!A:Q,12,FALSE)</f>
        <v>Ex-Post</v>
      </c>
      <c r="K152" s="769">
        <f>VLOOKUP(B152,PA!A:Q,13,FALSE)</f>
        <v>44228</v>
      </c>
      <c r="L152" s="769">
        <f t="shared" si="30"/>
        <v>44318</v>
      </c>
      <c r="M152" s="769"/>
      <c r="N152" s="770" t="s">
        <v>189</v>
      </c>
      <c r="P152" s="74"/>
      <c r="Q152" s="74"/>
      <c r="R152" s="74"/>
      <c r="S152" s="74"/>
      <c r="T152" s="74"/>
      <c r="U152" s="74"/>
      <c r="V152" s="74"/>
      <c r="W152" s="74"/>
      <c r="X152" s="74"/>
      <c r="Y152" s="74"/>
      <c r="Z152" s="74"/>
      <c r="AA152" s="74"/>
      <c r="AB152" s="75"/>
      <c r="AC152" s="75"/>
      <c r="AD152" s="75"/>
      <c r="AE152" s="75"/>
      <c r="AF152" s="75"/>
      <c r="AG152" s="75"/>
      <c r="AH152" s="75"/>
      <c r="AI152" s="75"/>
    </row>
    <row r="153" spans="1:35" s="76" customFormat="1" ht="25.5">
      <c r="A153" s="354" t="str">
        <f t="shared" si="28"/>
        <v>2.4</v>
      </c>
      <c r="B153" s="762">
        <v>5.2999999999999901</v>
      </c>
      <c r="C153" s="763" t="str">
        <f>VLOOKUP(B153,[4]PA!A:Q,2,FALSE)</f>
        <v>2.4.1</v>
      </c>
      <c r="D153" s="764" t="s">
        <v>410</v>
      </c>
      <c r="E153" s="765" t="str">
        <f>VLOOKUP(B153,[4]PA!A:Q,3,FALSE)</f>
        <v>Capacitação em AI para atendimento eletrônico ao contribuinte</v>
      </c>
      <c r="F153" s="765" t="str">
        <f>VLOOKUP(B153,PA!A:Q,5,FALSE)</f>
        <v>Contratação Direta (CD)</v>
      </c>
      <c r="G153" s="766">
        <f>VLOOKUP(B153,PA!A:Q,8,FALSE)</f>
        <v>28571.43</v>
      </c>
      <c r="H153" s="767">
        <f>VLOOKUP($B153,PA!$A:$Q,9,FALSE)</f>
        <v>1</v>
      </c>
      <c r="I153" s="767">
        <f>VLOOKUP($B153,PA!$A:$Q,10,FALSE)</f>
        <v>0</v>
      </c>
      <c r="J153" s="768" t="str">
        <f>VLOOKUP($B153,PA!A:Q,12,FALSE)</f>
        <v>Ex-Post</v>
      </c>
      <c r="K153" s="769">
        <f>VLOOKUP(B153,PA!A:Q,13,FALSE)</f>
        <v>43862</v>
      </c>
      <c r="L153" s="769">
        <f t="shared" si="30"/>
        <v>43952</v>
      </c>
      <c r="M153" s="769"/>
      <c r="N153" s="770" t="s">
        <v>189</v>
      </c>
      <c r="P153" s="74"/>
      <c r="Q153" s="74"/>
      <c r="R153" s="74"/>
      <c r="S153" s="74"/>
      <c r="T153" s="74"/>
      <c r="U153" s="74"/>
      <c r="V153" s="74"/>
      <c r="W153" s="74"/>
      <c r="X153" s="74"/>
      <c r="Y153" s="74"/>
      <c r="Z153" s="74"/>
      <c r="AA153" s="74"/>
      <c r="AB153" s="75"/>
      <c r="AC153" s="75"/>
      <c r="AD153" s="75"/>
      <c r="AE153" s="75"/>
      <c r="AF153" s="75"/>
      <c r="AG153" s="75"/>
      <c r="AH153" s="75"/>
      <c r="AI153" s="75"/>
    </row>
    <row r="154" spans="1:35" s="76" customFormat="1">
      <c r="A154" s="354" t="str">
        <f t="shared" si="28"/>
        <v>2.5</v>
      </c>
      <c r="B154" s="762">
        <v>5.3099999999999898</v>
      </c>
      <c r="C154" s="763" t="str">
        <f>VLOOKUP(B154,[4]PA!A:Q,2,FALSE)</f>
        <v>2.5.1</v>
      </c>
      <c r="D154" s="764" t="s">
        <v>414</v>
      </c>
      <c r="E154" s="765" t="str">
        <f>VLOOKUP(B154,[4]PA!A:Q,3,FALSE)</f>
        <v xml:space="preserve">Capacitação da equipe de cobrança e arrecadação </v>
      </c>
      <c r="F154" s="765" t="str">
        <f>VLOOKUP(B154,PA!A:Q,5,FALSE)</f>
        <v>Contratação Direta (CD)</v>
      </c>
      <c r="G154" s="766">
        <f>VLOOKUP(B154,PA!A:Q,8,FALSE)</f>
        <v>22857.14</v>
      </c>
      <c r="H154" s="767">
        <f>VLOOKUP($B154,PA!$A:$Q,9,FALSE)</f>
        <v>1</v>
      </c>
      <c r="I154" s="767">
        <f>VLOOKUP($B154,PA!$A:$Q,10,FALSE)</f>
        <v>0</v>
      </c>
      <c r="J154" s="768" t="str">
        <f>VLOOKUP($B154,PA!A:Q,12,FALSE)</f>
        <v>Ex-Post</v>
      </c>
      <c r="K154" s="769">
        <f>VLOOKUP(B154,PA!A:Q,13,FALSE)</f>
        <v>43497</v>
      </c>
      <c r="L154" s="769">
        <f t="shared" si="30"/>
        <v>43587</v>
      </c>
      <c r="M154" s="769"/>
      <c r="N154" s="770" t="s">
        <v>189</v>
      </c>
      <c r="P154" s="74"/>
      <c r="Q154" s="74"/>
      <c r="R154" s="74"/>
      <c r="S154" s="74"/>
      <c r="T154" s="74"/>
      <c r="U154" s="74"/>
      <c r="V154" s="74"/>
      <c r="W154" s="74"/>
      <c r="X154" s="74"/>
      <c r="Y154" s="74"/>
      <c r="Z154" s="74"/>
      <c r="AA154" s="74"/>
      <c r="AB154" s="75"/>
      <c r="AC154" s="75"/>
      <c r="AD154" s="75"/>
      <c r="AE154" s="75"/>
      <c r="AF154" s="75"/>
      <c r="AG154" s="75"/>
      <c r="AH154" s="75"/>
      <c r="AI154" s="75"/>
    </row>
    <row r="155" spans="1:35" s="76" customFormat="1">
      <c r="A155" s="354" t="str">
        <f t="shared" si="28"/>
        <v>3.1</v>
      </c>
      <c r="B155" s="762">
        <v>5.3199999999999896</v>
      </c>
      <c r="C155" s="763" t="str">
        <f>VLOOKUP(B155,[4]PA!A:Q,2,FALSE)</f>
        <v>3.1.1</v>
      </c>
      <c r="D155" s="764" t="s">
        <v>417</v>
      </c>
      <c r="E155" s="765" t="str">
        <f>VLOOKUP(B155,[4]PA!A:Q,3,FALSE)</f>
        <v>Capacitação em planejamento público</v>
      </c>
      <c r="F155" s="765" t="str">
        <f>VLOOKUP(B155,PA!A:Q,5,FALSE)</f>
        <v>Contratação Direta (CD)</v>
      </c>
      <c r="G155" s="766">
        <f>VLOOKUP(B155,PA!A:Q,8,FALSE)</f>
        <v>42857.14</v>
      </c>
      <c r="H155" s="767">
        <f>VLOOKUP($B155,PA!$A:$Q,9,FALSE)</f>
        <v>1</v>
      </c>
      <c r="I155" s="767">
        <f>VLOOKUP($B155,PA!$A:$Q,10,FALSE)</f>
        <v>0</v>
      </c>
      <c r="J155" s="768" t="str">
        <f>VLOOKUP($B155,PA!A:Q,12,FALSE)</f>
        <v>Ex-Post</v>
      </c>
      <c r="K155" s="769">
        <f>VLOOKUP(B155,PA!A:Q,13,FALSE)</f>
        <v>44593</v>
      </c>
      <c r="L155" s="769">
        <f t="shared" si="30"/>
        <v>44683</v>
      </c>
      <c r="M155" s="769"/>
      <c r="N155" s="770" t="s">
        <v>189</v>
      </c>
      <c r="P155" s="74"/>
      <c r="Q155" s="74"/>
      <c r="R155" s="74"/>
      <c r="S155" s="74"/>
      <c r="T155" s="74"/>
      <c r="U155" s="74"/>
      <c r="V155" s="74"/>
      <c r="W155" s="74"/>
      <c r="X155" s="74"/>
      <c r="Y155" s="74"/>
      <c r="Z155" s="74"/>
      <c r="AA155" s="74"/>
      <c r="AB155" s="75"/>
      <c r="AC155" s="75"/>
      <c r="AD155" s="75"/>
      <c r="AE155" s="75"/>
      <c r="AF155" s="75"/>
      <c r="AG155" s="75"/>
      <c r="AH155" s="75"/>
      <c r="AI155" s="75"/>
    </row>
    <row r="156" spans="1:35" s="76" customFormat="1">
      <c r="A156" s="354" t="str">
        <f t="shared" si="28"/>
        <v>3.1</v>
      </c>
      <c r="B156" s="762">
        <v>5.3299999999999903</v>
      </c>
      <c r="C156" s="763" t="str">
        <f>VLOOKUP(B156,[4]PA!A:Q,2,FALSE)</f>
        <v>3.1.1</v>
      </c>
      <c r="D156" s="764" t="s">
        <v>418</v>
      </c>
      <c r="E156" s="765" t="str">
        <f>VLOOKUP(B156,[4]PA!A:Q,3,FALSE)</f>
        <v xml:space="preserve">Capacitação em orçamento público </v>
      </c>
      <c r="F156" s="765" t="str">
        <f>VLOOKUP(B156,PA!A:Q,5,FALSE)</f>
        <v>Contratação Direta (CD)</v>
      </c>
      <c r="G156" s="766">
        <f>VLOOKUP(B156,PA!A:Q,8,FALSE)</f>
        <v>42857.14</v>
      </c>
      <c r="H156" s="767">
        <f>VLOOKUP($B156,PA!$A:$Q,9,FALSE)</f>
        <v>1</v>
      </c>
      <c r="I156" s="767">
        <f>VLOOKUP($B156,PA!$A:$Q,10,FALSE)</f>
        <v>0</v>
      </c>
      <c r="J156" s="768" t="str">
        <f>VLOOKUP($B156,PA!A:Q,12,FALSE)</f>
        <v>Ex-Post</v>
      </c>
      <c r="K156" s="769">
        <f>VLOOKUP(B156,PA!A:Q,13,FALSE)</f>
        <v>43881</v>
      </c>
      <c r="L156" s="769">
        <f t="shared" si="30"/>
        <v>43971</v>
      </c>
      <c r="M156" s="769"/>
      <c r="N156" s="770" t="s">
        <v>189</v>
      </c>
      <c r="P156" s="74"/>
      <c r="Q156" s="74"/>
      <c r="R156" s="74"/>
      <c r="S156" s="74"/>
      <c r="T156" s="74"/>
      <c r="U156" s="74"/>
      <c r="V156" s="74"/>
      <c r="W156" s="74"/>
      <c r="X156" s="74"/>
      <c r="Y156" s="74"/>
      <c r="Z156" s="74"/>
      <c r="AA156" s="74"/>
      <c r="AB156" s="75"/>
      <c r="AC156" s="75"/>
      <c r="AD156" s="75"/>
      <c r="AE156" s="75"/>
      <c r="AF156" s="75"/>
      <c r="AG156" s="75"/>
      <c r="AH156" s="75"/>
      <c r="AI156" s="75"/>
    </row>
    <row r="157" spans="1:35" s="76" customFormat="1" ht="25.5">
      <c r="A157" s="354" t="str">
        <f t="shared" si="28"/>
        <v>3.2</v>
      </c>
      <c r="B157" s="762">
        <v>5.3399999999999901</v>
      </c>
      <c r="C157" s="763" t="str">
        <f>VLOOKUP(B157,[4]PA!A:Q,2,FALSE)</f>
        <v>3.2.1</v>
      </c>
      <c r="D157" s="764" t="s">
        <v>422</v>
      </c>
      <c r="E157" s="765" t="str">
        <f>VLOOKUP(B157,[4]PA!A:Q,3,FALSE)</f>
        <v xml:space="preserve">Capacitação da equipe no novo modelo de Programação e Execução Financeira </v>
      </c>
      <c r="F157" s="765" t="str">
        <f>VLOOKUP(B157,PA!A:Q,5,FALSE)</f>
        <v>Contratação Direta (CD)</v>
      </c>
      <c r="G157" s="766">
        <f>VLOOKUP(B157,PA!A:Q,8,FALSE)</f>
        <v>57142.86</v>
      </c>
      <c r="H157" s="767">
        <f>VLOOKUP($B157,PA!$A:$Q,9,FALSE)</f>
        <v>1</v>
      </c>
      <c r="I157" s="767">
        <f>VLOOKUP($B157,PA!$A:$Q,10,FALSE)</f>
        <v>0</v>
      </c>
      <c r="J157" s="768" t="str">
        <f>VLOOKUP($B157,PA!A:Q,12,FALSE)</f>
        <v>Ex-Post</v>
      </c>
      <c r="K157" s="769">
        <f>VLOOKUP(B157,PA!A:Q,13,FALSE)</f>
        <v>43617</v>
      </c>
      <c r="L157" s="769">
        <f t="shared" si="30"/>
        <v>43707</v>
      </c>
      <c r="M157" s="769"/>
      <c r="N157" s="770" t="s">
        <v>189</v>
      </c>
      <c r="P157" s="74"/>
      <c r="Q157" s="74"/>
      <c r="R157" s="74"/>
      <c r="S157" s="74"/>
      <c r="T157" s="74"/>
      <c r="U157" s="74"/>
      <c r="V157" s="74"/>
      <c r="W157" s="74"/>
      <c r="X157" s="74"/>
      <c r="Y157" s="74"/>
      <c r="Z157" s="74"/>
      <c r="AA157" s="74"/>
      <c r="AB157" s="75"/>
      <c r="AC157" s="75"/>
      <c r="AD157" s="75"/>
      <c r="AE157" s="75"/>
      <c r="AF157" s="75"/>
      <c r="AG157" s="75"/>
      <c r="AH157" s="75"/>
      <c r="AI157" s="75"/>
    </row>
    <row r="158" spans="1:35" s="76" customFormat="1">
      <c r="A158" s="354" t="str">
        <f t="shared" si="28"/>
        <v>3.2</v>
      </c>
      <c r="B158" s="762">
        <v>5.3499999999999899</v>
      </c>
      <c r="C158" s="763" t="str">
        <f>VLOOKUP(B158,[4]PA!A:Q,2,FALSE)</f>
        <v>3.2.2</v>
      </c>
      <c r="D158" s="764" t="s">
        <v>424</v>
      </c>
      <c r="E158" s="765" t="str">
        <f>VLOOKUP(B158,[4]PA!A:Q,3,FALSE)</f>
        <v>Certificação Profissional ANBIMA - Série 20</v>
      </c>
      <c r="F158" s="765" t="str">
        <f>VLOOKUP(B158,PA!A:Q,5,FALSE)</f>
        <v>Contratação Direta (CD)</v>
      </c>
      <c r="G158" s="766">
        <f>VLOOKUP(B158,PA!A:Q,8,FALSE)</f>
        <v>2857.14</v>
      </c>
      <c r="H158" s="767">
        <f>VLOOKUP($B158,PA!$A:$Q,9,FALSE)</f>
        <v>1</v>
      </c>
      <c r="I158" s="767">
        <f>VLOOKUP($B158,PA!$A:$Q,10,FALSE)</f>
        <v>0</v>
      </c>
      <c r="J158" s="768" t="str">
        <f>VLOOKUP($B158,PA!A:Q,12,FALSE)</f>
        <v>Ex-Post</v>
      </c>
      <c r="K158" s="769">
        <f>VLOOKUP(B158,PA!A:Q,13,FALSE)</f>
        <v>44228</v>
      </c>
      <c r="L158" s="769">
        <f t="shared" si="30"/>
        <v>44318</v>
      </c>
      <c r="M158" s="769"/>
      <c r="N158" s="770" t="s">
        <v>189</v>
      </c>
      <c r="P158" s="74"/>
      <c r="Q158" s="74"/>
      <c r="R158" s="74"/>
      <c r="S158" s="74"/>
      <c r="T158" s="74"/>
      <c r="U158" s="74"/>
      <c r="V158" s="74"/>
      <c r="W158" s="74"/>
      <c r="X158" s="74"/>
      <c r="Y158" s="74"/>
      <c r="Z158" s="74"/>
      <c r="AA158" s="74"/>
      <c r="AB158" s="75"/>
      <c r="AC158" s="75"/>
      <c r="AD158" s="75"/>
      <c r="AE158" s="75"/>
      <c r="AF158" s="75"/>
      <c r="AG158" s="75"/>
      <c r="AH158" s="75"/>
      <c r="AI158" s="75"/>
    </row>
    <row r="159" spans="1:35" s="76" customFormat="1" ht="25.5">
      <c r="A159" s="354" t="str">
        <f t="shared" si="28"/>
        <v>3.3</v>
      </c>
      <c r="B159" s="762">
        <v>5.3599999999999897</v>
      </c>
      <c r="C159" s="763" t="str">
        <f>VLOOKUP(B159,[4]PA!A:Q,2,FALSE)</f>
        <v>3.3.1</v>
      </c>
      <c r="D159" s="764" t="s">
        <v>426</v>
      </c>
      <c r="E159" s="765" t="str">
        <f>VLOOKUP(B159,[4]PA!A:Q,3,FALSE)</f>
        <v>Capacitação dos servidores do setor de compras de todos órgãos estaduais</v>
      </c>
      <c r="F159" s="765" t="str">
        <f>VLOOKUP(B159,PA!A:Q,5,FALSE)</f>
        <v>Contratação Direta (CD)</v>
      </c>
      <c r="G159" s="766">
        <f>VLOOKUP(B159,PA!A:Q,8,FALSE)</f>
        <v>12857.14</v>
      </c>
      <c r="H159" s="767">
        <f>VLOOKUP($B159,PA!$A:$Q,9,FALSE)</f>
        <v>1</v>
      </c>
      <c r="I159" s="767">
        <f>VLOOKUP($B159,PA!$A:$Q,10,FALSE)</f>
        <v>0</v>
      </c>
      <c r="J159" s="768" t="str">
        <f>VLOOKUP($B159,PA!A:Q,12,FALSE)</f>
        <v>Ex-Post</v>
      </c>
      <c r="K159" s="769">
        <f>VLOOKUP(B159,PA!A:Q,13,FALSE)</f>
        <v>44228</v>
      </c>
      <c r="L159" s="769">
        <f t="shared" si="30"/>
        <v>44318</v>
      </c>
      <c r="M159" s="769"/>
      <c r="N159" s="770" t="s">
        <v>189</v>
      </c>
      <c r="P159" s="74"/>
      <c r="Q159" s="74"/>
      <c r="R159" s="74"/>
      <c r="S159" s="74"/>
      <c r="T159" s="74"/>
      <c r="U159" s="74"/>
      <c r="V159" s="74"/>
      <c r="W159" s="74"/>
      <c r="X159" s="74"/>
      <c r="Y159" s="74"/>
      <c r="Z159" s="74"/>
      <c r="AA159" s="74"/>
      <c r="AB159" s="75"/>
      <c r="AC159" s="75"/>
      <c r="AD159" s="75"/>
      <c r="AE159" s="75"/>
      <c r="AF159" s="75"/>
      <c r="AG159" s="75"/>
      <c r="AH159" s="75"/>
      <c r="AI159" s="75"/>
    </row>
    <row r="160" spans="1:35" s="75" customFormat="1" ht="38.25">
      <c r="A160" s="354" t="str">
        <f t="shared" si="28"/>
        <v>3.5</v>
      </c>
      <c r="B160" s="762">
        <v>5.3699999999999903</v>
      </c>
      <c r="C160" s="763" t="str">
        <f>VLOOKUP(B160,[4]PA!A:Q,2,FALSE)</f>
        <v>3.5.1</v>
      </c>
      <c r="D160" s="764" t="s">
        <v>439</v>
      </c>
      <c r="E160" s="765" t="str">
        <f>VLOOKUP(B160,[4]PA!A:Q,3,FALSE)</f>
        <v>Capacitação e disseminação da cultura de custos, visando instrumentalizar servidores públicos para a utilização intensiva de dados de custos no suporte à decisão</v>
      </c>
      <c r="F160" s="765" t="str">
        <f>VLOOKUP(B160,PA!A:Q,5,FALSE)</f>
        <v>Contratação Direta (CD)</v>
      </c>
      <c r="G160" s="766">
        <f>VLOOKUP(B160,PA!A:Q,8,FALSE)</f>
        <v>5228.57</v>
      </c>
      <c r="H160" s="767">
        <f>VLOOKUP($B160,PA!$A:$Q,9,FALSE)</f>
        <v>1</v>
      </c>
      <c r="I160" s="767">
        <f>VLOOKUP($B160,PA!$A:$Q,10,FALSE)</f>
        <v>0</v>
      </c>
      <c r="J160" s="768" t="str">
        <f>VLOOKUP($B160,PA!A:Q,12,FALSE)</f>
        <v>Ex-Post</v>
      </c>
      <c r="K160" s="769">
        <f>VLOOKUP(B160,PA!A:Q,13,FALSE)</f>
        <v>44228</v>
      </c>
      <c r="L160" s="769">
        <f t="shared" si="30"/>
        <v>44318</v>
      </c>
      <c r="M160" s="769"/>
      <c r="N160" s="770" t="s">
        <v>189</v>
      </c>
      <c r="O160" s="355"/>
      <c r="P160" s="74"/>
      <c r="Q160" s="74"/>
      <c r="R160" s="74"/>
      <c r="S160" s="74"/>
      <c r="T160" s="74"/>
      <c r="U160" s="74"/>
      <c r="V160" s="74"/>
      <c r="W160" s="74"/>
      <c r="X160" s="74"/>
      <c r="Y160" s="74"/>
      <c r="Z160" s="74"/>
      <c r="AA160" s="74"/>
    </row>
    <row r="161" spans="1:38" s="75" customFormat="1" ht="25.5">
      <c r="A161" s="354" t="str">
        <f t="shared" si="28"/>
        <v>3.5</v>
      </c>
      <c r="B161" s="762">
        <v>5.3799999999999901</v>
      </c>
      <c r="C161" s="763" t="str">
        <f>VLOOKUP(B161,[4]PA!A:Q,2,FALSE)</f>
        <v>3.5.1</v>
      </c>
      <c r="D161" s="764" t="s">
        <v>440</v>
      </c>
      <c r="E161" s="765" t="str">
        <f>VLOOKUP(B161,[4]PA!A:Q,3,FALSE)</f>
        <v>Curso para utilização de ferramenta para visualização de dados</v>
      </c>
      <c r="F161" s="765" t="str">
        <f>VLOOKUP(B161,PA!A:Q,5,FALSE)</f>
        <v>Contratação Direta (CD)</v>
      </c>
      <c r="G161" s="766">
        <f>VLOOKUP(B161,PA!A:Q,8,FALSE)</f>
        <v>8571.43</v>
      </c>
      <c r="H161" s="767">
        <f>VLOOKUP($B161,PA!$A:$Q,9,FALSE)</f>
        <v>1</v>
      </c>
      <c r="I161" s="767">
        <f>VLOOKUP($B161,PA!$A:$Q,10,FALSE)</f>
        <v>0</v>
      </c>
      <c r="J161" s="768" t="str">
        <f>VLOOKUP($B161,PA!A:Q,12,FALSE)</f>
        <v>Ex-Post</v>
      </c>
      <c r="K161" s="769">
        <f>VLOOKUP(B161,PA!A:Q,13,FALSE)</f>
        <v>44228</v>
      </c>
      <c r="L161" s="769">
        <f t="shared" si="30"/>
        <v>44318</v>
      </c>
      <c r="M161" s="769"/>
      <c r="N161" s="770" t="s">
        <v>189</v>
      </c>
      <c r="O161" s="355"/>
      <c r="P161" s="74"/>
      <c r="Q161" s="74"/>
      <c r="R161" s="74"/>
      <c r="S161" s="74"/>
      <c r="T161" s="74"/>
      <c r="U161" s="74"/>
      <c r="V161" s="74"/>
      <c r="W161" s="74"/>
      <c r="X161" s="74"/>
      <c r="Y161" s="74"/>
      <c r="Z161" s="74"/>
      <c r="AA161" s="74"/>
    </row>
    <row r="162" spans="1:38" s="75" customFormat="1">
      <c r="A162" s="354" t="str">
        <f t="shared" si="28"/>
        <v>2.1</v>
      </c>
      <c r="B162" s="762">
        <v>5.3899999999999899</v>
      </c>
      <c r="C162" s="763" t="str">
        <f>VLOOKUP(B162,[4]PA!A:Q,2,FALSE)</f>
        <v>2.1.1</v>
      </c>
      <c r="D162" s="764" t="s">
        <v>386</v>
      </c>
      <c r="E162" s="765" t="str">
        <f>VLOOKUP(B162,[4]PA!A:Q,3,FALSE)</f>
        <v>Capacitação em legislação, benefícios e gastos tributários</v>
      </c>
      <c r="F162" s="765" t="str">
        <f>VLOOKUP(B162,PA!A:Q,5,FALSE)</f>
        <v>Contratação Direta (CD)</v>
      </c>
      <c r="G162" s="766">
        <f>VLOOKUP(B162,PA!A:Q,8,FALSE)</f>
        <v>18714.29</v>
      </c>
      <c r="H162" s="767">
        <f>VLOOKUP($B162,PA!$A:$Q,9,FALSE)</f>
        <v>1</v>
      </c>
      <c r="I162" s="767">
        <f>VLOOKUP($B162,PA!$A:$Q,10,FALSE)</f>
        <v>0</v>
      </c>
      <c r="J162" s="768" t="str">
        <f>VLOOKUP($B162,PA!A:Q,12,FALSE)</f>
        <v>Ex-Post</v>
      </c>
      <c r="K162" s="769">
        <f>VLOOKUP(B162,PA!A:Q,13,FALSE)</f>
        <v>43617</v>
      </c>
      <c r="L162" s="769">
        <f t="shared" si="30"/>
        <v>43707</v>
      </c>
      <c r="M162" s="769"/>
      <c r="N162" s="770" t="s">
        <v>189</v>
      </c>
      <c r="O162" s="355"/>
      <c r="P162" s="74"/>
      <c r="Q162" s="74"/>
      <c r="R162" s="74"/>
      <c r="S162" s="74"/>
      <c r="T162" s="74"/>
      <c r="U162" s="74"/>
      <c r="V162" s="74"/>
      <c r="W162" s="74"/>
      <c r="X162" s="74"/>
      <c r="Y162" s="74"/>
      <c r="Z162" s="74"/>
      <c r="AA162" s="74"/>
    </row>
    <row r="163" spans="1:38" s="75" customFormat="1" ht="25.5">
      <c r="A163" s="354" t="str">
        <f t="shared" si="28"/>
        <v>2.2</v>
      </c>
      <c r="B163" s="762">
        <v>6.01</v>
      </c>
      <c r="C163" s="763" t="str">
        <f>VLOOKUP(B163,[4]PA!A:Q,2,FALSE)</f>
        <v>2.2.1</v>
      </c>
      <c r="D163" s="764" t="s">
        <v>391</v>
      </c>
      <c r="E163" s="765" t="str">
        <f>VLOOKUP(B163,[4]PA!A:Q,3,FALSE)</f>
        <v>Planejamento da Ação Fiscal- cons individual</v>
      </c>
      <c r="F163" s="765" t="str">
        <f>VLOOKUP(B163,PA!A:Q,5,FALSE)</f>
        <v xml:space="preserve">Comparação de Qualificações (3 CV) </v>
      </c>
      <c r="G163" s="766">
        <f>VLOOKUP(B163,PA!A:Q,8,FALSE)</f>
        <v>57142.86</v>
      </c>
      <c r="H163" s="767">
        <f>VLOOKUP($B163,PA!$A:$Q,9,FALSE)</f>
        <v>1</v>
      </c>
      <c r="I163" s="767">
        <f>VLOOKUP($B163,PA!$A:$Q,10,FALSE)</f>
        <v>0</v>
      </c>
      <c r="J163" s="768" t="str">
        <f>VLOOKUP($B163,PA!A:Q,12,FALSE)</f>
        <v>Ex-Post</v>
      </c>
      <c r="K163" s="769">
        <f>VLOOKUP(B163,PA!A:Q,13,FALSE)</f>
        <v>43497</v>
      </c>
      <c r="L163" s="769">
        <f t="shared" si="30"/>
        <v>43587</v>
      </c>
      <c r="M163" s="769"/>
      <c r="N163" s="770" t="s">
        <v>172</v>
      </c>
      <c r="O163" s="355"/>
      <c r="P163" s="74"/>
      <c r="Q163" s="74"/>
      <c r="R163" s="74"/>
      <c r="S163" s="74"/>
      <c r="T163" s="74"/>
      <c r="U163" s="74"/>
      <c r="V163" s="74"/>
      <c r="W163" s="74"/>
      <c r="X163" s="74"/>
      <c r="Y163" s="74"/>
      <c r="Z163" s="74"/>
      <c r="AA163" s="74"/>
    </row>
    <row r="164" spans="1:38" s="75" customFormat="1" ht="25.5">
      <c r="A164" s="354" t="str">
        <f t="shared" si="28"/>
        <v>4.1</v>
      </c>
      <c r="B164" s="762">
        <v>6.02</v>
      </c>
      <c r="C164" s="763" t="str">
        <f>VLOOKUP(B164,[4]PA!A:Q,2,FALSE)</f>
        <v>4.1.1</v>
      </c>
      <c r="D164" s="771" t="s">
        <v>445</v>
      </c>
      <c r="E164" s="765" t="str">
        <f>VLOOKUP(B164,[4]PA!A:Q,3,FALSE)</f>
        <v>(A1B) Elaboração e revisão de editais e termos de referência para as contratações e aquisições</v>
      </c>
      <c r="F164" s="765" t="str">
        <f>VLOOKUP(B164,PA!A:Q,5,FALSE)</f>
        <v xml:space="preserve">Comparação de Qualificações (3 CV) </v>
      </c>
      <c r="G164" s="766">
        <f>VLOOKUP(B164,PA!A:Q,8,FALSE)</f>
        <v>71428.570000000007</v>
      </c>
      <c r="H164" s="767">
        <f>VLOOKUP($B164,PA!$A:$Q,9,FALSE)</f>
        <v>1</v>
      </c>
      <c r="I164" s="767">
        <f>VLOOKUP($B164,PA!$A:$Q,10,FALSE)</f>
        <v>0</v>
      </c>
      <c r="J164" s="768" t="str">
        <f>VLOOKUP($B164,PA!A:Q,12,FALSE)</f>
        <v>Ex-Post</v>
      </c>
      <c r="K164" s="769">
        <f>VLOOKUP(B164,PA!A:Q,13,FALSE)</f>
        <v>43497</v>
      </c>
      <c r="L164" s="769">
        <f t="shared" si="30"/>
        <v>43587</v>
      </c>
      <c r="M164" s="769"/>
      <c r="N164" s="770" t="s">
        <v>172</v>
      </c>
      <c r="O164" s="355"/>
      <c r="P164" s="74"/>
      <c r="Q164" s="74"/>
      <c r="R164" s="74"/>
      <c r="S164" s="74"/>
      <c r="T164" s="74"/>
      <c r="U164" s="74"/>
      <c r="V164" s="74"/>
      <c r="W164" s="74"/>
      <c r="X164" s="74"/>
      <c r="Y164" s="74"/>
      <c r="Z164" s="74"/>
      <c r="AA164" s="74"/>
    </row>
    <row r="165" spans="1:38" s="76" customFormat="1" ht="25.5">
      <c r="A165" s="354" t="str">
        <f t="shared" si="28"/>
        <v>4.1</v>
      </c>
      <c r="B165" s="762">
        <v>6.03</v>
      </c>
      <c r="C165" s="763" t="str">
        <f>VLOOKUP(B165,[4]PA!A:Q,2,FALSE)</f>
        <v>4.1.2</v>
      </c>
      <c r="D165" s="771" t="s">
        <v>450</v>
      </c>
      <c r="E165" s="765" t="str">
        <f>VLOOKUP(B165,[4]PA!A:Q,3,FALSE)</f>
        <v>Pesquisas para indicadores de resultados</v>
      </c>
      <c r="F165" s="765" t="str">
        <f>VLOOKUP(B165,PA!A:Q,5,FALSE)</f>
        <v xml:space="preserve">Comparação de Qualificações (3 CV) </v>
      </c>
      <c r="G165" s="766">
        <f>VLOOKUP(B165,PA!A:Q,8,FALSE)</f>
        <v>128571.43</v>
      </c>
      <c r="H165" s="767">
        <f>VLOOKUP($B165,PA!$A:$Q,9,FALSE)</f>
        <v>1</v>
      </c>
      <c r="I165" s="767">
        <f>VLOOKUP($B165,PA!$A:$Q,10,FALSE)</f>
        <v>0</v>
      </c>
      <c r="J165" s="768" t="str">
        <f>VLOOKUP($B165,PA!A:Q,12,FALSE)</f>
        <v>Ex-Post</v>
      </c>
      <c r="K165" s="769">
        <f>VLOOKUP(B165,PA!A:Q,13,FALSE)</f>
        <v>0</v>
      </c>
      <c r="L165" s="769">
        <f t="shared" si="30"/>
        <v>90</v>
      </c>
      <c r="M165" s="769"/>
      <c r="N165" s="770" t="s">
        <v>172</v>
      </c>
      <c r="P165" s="74"/>
      <c r="Q165" s="74"/>
      <c r="R165" s="74"/>
      <c r="S165" s="74"/>
      <c r="T165" s="74"/>
      <c r="U165" s="75"/>
      <c r="V165" s="75"/>
      <c r="W165" s="75"/>
      <c r="X165" s="75"/>
      <c r="Y165" s="75"/>
      <c r="Z165" s="75"/>
      <c r="AA165" s="75"/>
      <c r="AB165" s="75"/>
      <c r="AC165" s="75"/>
      <c r="AD165" s="75"/>
      <c r="AE165" s="75"/>
      <c r="AF165" s="75"/>
      <c r="AG165" s="75"/>
      <c r="AH165" s="75"/>
      <c r="AI165" s="75"/>
      <c r="AJ165" s="75"/>
      <c r="AK165" s="75"/>
      <c r="AL165" s="75"/>
    </row>
    <row r="166" spans="1:38" s="356" customFormat="1" ht="15">
      <c r="A166" s="354" t="str">
        <f t="shared" si="28"/>
        <v/>
      </c>
      <c r="B166" s="783"/>
      <c r="C166" s="784"/>
      <c r="D166" s="785"/>
      <c r="E166" s="786"/>
      <c r="F166" s="787"/>
      <c r="G166" s="788">
        <f>SUM(G8:G165)-SUM(G60:G70)-SUM(G79:G81)-SUM(G89:G110)-SUM(G122:G124)-SUM(G141:G143)-SUM(G134:G139)-SUM(G130:G132)</f>
        <v>41266663.180000007</v>
      </c>
      <c r="H166" s="789"/>
      <c r="I166" s="789"/>
      <c r="J166" s="790"/>
      <c r="K166" s="769" t="e">
        <f>VLOOKUP(B166,[4]PA!A:Q,13,FALSE)</f>
        <v>#N/A</v>
      </c>
      <c r="L166" s="791"/>
      <c r="M166" s="791"/>
      <c r="N166" s="792"/>
      <c r="P166" s="357"/>
      <c r="Q166" s="357"/>
      <c r="R166" s="357"/>
      <c r="S166" s="357"/>
      <c r="T166" s="357"/>
      <c r="U166" s="357"/>
      <c r="V166" s="357"/>
      <c r="W166" s="357"/>
      <c r="X166" s="357"/>
      <c r="Y166" s="357"/>
      <c r="Z166" s="357"/>
      <c r="AA166" s="357"/>
    </row>
    <row r="167" spans="1:38">
      <c r="B167" s="249"/>
      <c r="C167" s="77"/>
      <c r="D167" s="75"/>
      <c r="G167" s="358" t="b">
        <f>G166=[4]PA!H151</f>
        <v>1</v>
      </c>
      <c r="H167" s="72"/>
      <c r="I167" s="72"/>
      <c r="K167" s="769" t="e">
        <f>VLOOKUP(B167,[4]PA!A:Q,13,FALSE)</f>
        <v>#N/A</v>
      </c>
      <c r="N167" s="72"/>
    </row>
    <row r="172" spans="1:38">
      <c r="I172" s="366" t="s">
        <v>512</v>
      </c>
      <c r="J172" s="367">
        <f t="shared" ref="J172:J206" si="31">SUMIF(C:C,I172,G:G)</f>
        <v>128571.42000000001</v>
      </c>
      <c r="K172" s="368">
        <f>J172+J173+J174</f>
        <v>703999.99</v>
      </c>
      <c r="L172" s="425">
        <f>SUM(K172:K182)</f>
        <v>22175006.009999998</v>
      </c>
    </row>
    <row r="173" spans="1:38">
      <c r="F173" s="240"/>
      <c r="I173" s="366" t="s">
        <v>551</v>
      </c>
      <c r="J173" s="367">
        <f t="shared" si="31"/>
        <v>551428.56999999995</v>
      </c>
      <c r="K173" s="369"/>
      <c r="L173" s="426"/>
    </row>
    <row r="174" spans="1:38">
      <c r="I174" s="366" t="s">
        <v>552</v>
      </c>
      <c r="J174" s="367">
        <f t="shared" si="31"/>
        <v>24000</v>
      </c>
      <c r="K174" s="370"/>
      <c r="L174" s="426"/>
    </row>
    <row r="175" spans="1:38">
      <c r="I175" s="371" t="s">
        <v>553</v>
      </c>
      <c r="J175" s="372">
        <f t="shared" si="31"/>
        <v>2914285.71</v>
      </c>
      <c r="K175" s="373">
        <f>J175</f>
        <v>2914285.71</v>
      </c>
      <c r="L175" s="426"/>
    </row>
    <row r="176" spans="1:38">
      <c r="I176" s="374" t="s">
        <v>514</v>
      </c>
      <c r="J176" s="375">
        <f t="shared" si="31"/>
        <v>1774285.71</v>
      </c>
      <c r="K176" s="376">
        <f>J176+J177+J178</f>
        <v>3002857.1399999997</v>
      </c>
      <c r="L176" s="426"/>
    </row>
    <row r="177" spans="9:12">
      <c r="I177" s="374" t="s">
        <v>554</v>
      </c>
      <c r="J177" s="375">
        <f t="shared" si="31"/>
        <v>85714.29</v>
      </c>
      <c r="K177" s="376"/>
      <c r="L177" s="426"/>
    </row>
    <row r="178" spans="9:12">
      <c r="I178" s="374" t="s">
        <v>504</v>
      </c>
      <c r="J178" s="375">
        <f t="shared" si="31"/>
        <v>1142857.1399999999</v>
      </c>
      <c r="K178" s="376"/>
      <c r="L178" s="426"/>
    </row>
    <row r="179" spans="9:12">
      <c r="I179" s="377" t="s">
        <v>517</v>
      </c>
      <c r="J179" s="378">
        <f t="shared" si="31"/>
        <v>909427.57</v>
      </c>
      <c r="K179" s="379">
        <f>J179+J180</f>
        <v>13309430.149999999</v>
      </c>
      <c r="L179" s="426"/>
    </row>
    <row r="180" spans="9:12">
      <c r="I180" s="377" t="s">
        <v>555</v>
      </c>
      <c r="J180" s="378">
        <f t="shared" si="31"/>
        <v>12400002.579999998</v>
      </c>
      <c r="K180" s="379"/>
      <c r="L180" s="426"/>
    </row>
    <row r="181" spans="9:12">
      <c r="I181" s="380" t="s">
        <v>519</v>
      </c>
      <c r="J181" s="381">
        <f t="shared" si="31"/>
        <v>2027175.87</v>
      </c>
      <c r="K181" s="382">
        <f>J181+J182</f>
        <v>2244433.02</v>
      </c>
      <c r="L181" s="426"/>
    </row>
    <row r="182" spans="9:12">
      <c r="I182" s="380" t="s">
        <v>525</v>
      </c>
      <c r="J182" s="381">
        <f t="shared" si="31"/>
        <v>217257.15</v>
      </c>
      <c r="K182" s="380"/>
      <c r="L182" s="426"/>
    </row>
    <row r="183" spans="9:12">
      <c r="I183" s="383" t="s">
        <v>527</v>
      </c>
      <c r="J183" s="384">
        <f t="shared" si="31"/>
        <v>173571.44</v>
      </c>
      <c r="K183" s="385">
        <f>J183+J184+J185</f>
        <v>566428.59</v>
      </c>
      <c r="L183" s="427">
        <f>SUM(K183:K192)</f>
        <v>11003857.18</v>
      </c>
    </row>
    <row r="184" spans="9:12">
      <c r="I184" s="383" t="s">
        <v>556</v>
      </c>
      <c r="J184" s="384">
        <f t="shared" si="31"/>
        <v>285714.28999999998</v>
      </c>
      <c r="K184" s="386"/>
      <c r="L184" s="428"/>
    </row>
    <row r="185" spans="9:12">
      <c r="I185" s="383" t="s">
        <v>557</v>
      </c>
      <c r="J185" s="384">
        <f t="shared" si="31"/>
        <v>107142.86</v>
      </c>
      <c r="K185" s="386"/>
      <c r="L185" s="428"/>
    </row>
    <row r="186" spans="9:12">
      <c r="I186" s="387" t="s">
        <v>486</v>
      </c>
      <c r="J186" s="388">
        <f t="shared" si="31"/>
        <v>1074571.43</v>
      </c>
      <c r="K186" s="389">
        <f>J186+J187+J188+J189</f>
        <v>6697428.5899999999</v>
      </c>
      <c r="L186" s="428"/>
    </row>
    <row r="187" spans="9:12">
      <c r="I187" s="387" t="s">
        <v>488</v>
      </c>
      <c r="J187" s="388">
        <f t="shared" si="31"/>
        <v>868571.44000000006</v>
      </c>
      <c r="K187" s="390"/>
      <c r="L187" s="428"/>
    </row>
    <row r="188" spans="9:12">
      <c r="I188" s="387" t="s">
        <v>529</v>
      </c>
      <c r="J188" s="388">
        <f t="shared" si="31"/>
        <v>314285.71999999997</v>
      </c>
      <c r="K188" s="390"/>
      <c r="L188" s="428"/>
    </row>
    <row r="189" spans="9:12">
      <c r="I189" s="387" t="s">
        <v>558</v>
      </c>
      <c r="J189" s="388">
        <f t="shared" si="31"/>
        <v>4440000</v>
      </c>
      <c r="K189" s="390"/>
      <c r="L189" s="428"/>
    </row>
    <row r="190" spans="9:12">
      <c r="I190" s="394" t="s">
        <v>530</v>
      </c>
      <c r="J190" s="395">
        <f t="shared" si="31"/>
        <v>1683428.57</v>
      </c>
      <c r="K190" s="396">
        <f>J190</f>
        <v>1683428.57</v>
      </c>
      <c r="L190" s="428"/>
    </row>
    <row r="191" spans="9:12">
      <c r="I191" s="397" t="s">
        <v>531</v>
      </c>
      <c r="J191" s="398">
        <f t="shared" si="31"/>
        <v>890857.15</v>
      </c>
      <c r="K191" s="399">
        <f>J191</f>
        <v>890857.15</v>
      </c>
      <c r="L191" s="428"/>
    </row>
    <row r="192" spans="9:12">
      <c r="I192" s="400" t="s">
        <v>490</v>
      </c>
      <c r="J192" s="401">
        <f t="shared" si="31"/>
        <v>1165714.2799999998</v>
      </c>
      <c r="K192" s="402">
        <f>J192</f>
        <v>1165714.2799999998</v>
      </c>
      <c r="L192" s="428"/>
    </row>
    <row r="193" spans="9:12">
      <c r="I193" s="405" t="s">
        <v>559</v>
      </c>
      <c r="J193" s="406">
        <f t="shared" si="31"/>
        <v>828571.42999999993</v>
      </c>
      <c r="K193" s="407">
        <f>J193+J194</f>
        <v>1171428.5699999998</v>
      </c>
      <c r="L193" s="429">
        <f>K193+K195+K197+K201+K203</f>
        <v>7830657.1299999999</v>
      </c>
    </row>
    <row r="194" spans="9:12">
      <c r="I194" s="405" t="s">
        <v>560</v>
      </c>
      <c r="J194" s="406">
        <f t="shared" si="31"/>
        <v>342857.14</v>
      </c>
      <c r="K194" s="408"/>
      <c r="L194" s="430"/>
    </row>
    <row r="195" spans="9:12">
      <c r="I195" s="391" t="s">
        <v>492</v>
      </c>
      <c r="J195" s="392">
        <f t="shared" si="31"/>
        <v>1857428.57</v>
      </c>
      <c r="K195" s="393">
        <f>J195+J196</f>
        <v>2431714.2800000003</v>
      </c>
      <c r="L195" s="430"/>
    </row>
    <row r="196" spans="9:12">
      <c r="I196" s="391" t="s">
        <v>561</v>
      </c>
      <c r="J196" s="392">
        <f t="shared" si="31"/>
        <v>574285.71</v>
      </c>
      <c r="K196" s="409"/>
      <c r="L196" s="430"/>
    </row>
    <row r="197" spans="9:12">
      <c r="I197" s="410" t="s">
        <v>506</v>
      </c>
      <c r="J197" s="411">
        <f t="shared" si="31"/>
        <v>74571.429999999993</v>
      </c>
      <c r="K197" s="412">
        <f>J197+J198+J199+J200</f>
        <v>1389428.5699999998</v>
      </c>
      <c r="L197" s="430"/>
    </row>
    <row r="198" spans="9:12">
      <c r="I198" s="410" t="s">
        <v>508</v>
      </c>
      <c r="J198" s="411">
        <f t="shared" si="31"/>
        <v>29142.86</v>
      </c>
      <c r="K198" s="413"/>
      <c r="L198" s="430"/>
    </row>
    <row r="199" spans="9:12">
      <c r="I199" s="410" t="s">
        <v>510</v>
      </c>
      <c r="J199" s="411">
        <f t="shared" si="31"/>
        <v>142857.14000000001</v>
      </c>
      <c r="K199" s="413"/>
      <c r="L199" s="430"/>
    </row>
    <row r="200" spans="9:12">
      <c r="I200" s="410" t="s">
        <v>496</v>
      </c>
      <c r="J200" s="411">
        <f t="shared" si="31"/>
        <v>1142857.1399999999</v>
      </c>
      <c r="K200" s="414"/>
      <c r="L200" s="430"/>
    </row>
    <row r="201" spans="9:12">
      <c r="I201" s="415" t="s">
        <v>498</v>
      </c>
      <c r="J201" s="416">
        <f t="shared" si="31"/>
        <v>92571.42</v>
      </c>
      <c r="K201" s="403">
        <f>J201+J202</f>
        <v>1811142.8499999999</v>
      </c>
      <c r="L201" s="430"/>
    </row>
    <row r="202" spans="9:12">
      <c r="I202" s="415" t="s">
        <v>494</v>
      </c>
      <c r="J202" s="416">
        <f t="shared" si="31"/>
        <v>1718571.43</v>
      </c>
      <c r="K202" s="404"/>
      <c r="L202" s="430"/>
    </row>
    <row r="203" spans="9:12">
      <c r="I203" s="417" t="s">
        <v>533</v>
      </c>
      <c r="J203" s="418">
        <f t="shared" si="31"/>
        <v>169800</v>
      </c>
      <c r="K203" s="419">
        <f>J203+J204</f>
        <v>1026942.86</v>
      </c>
      <c r="L203" s="430"/>
    </row>
    <row r="204" spans="9:12">
      <c r="I204" s="417" t="s">
        <v>502</v>
      </c>
      <c r="J204" s="418">
        <f t="shared" si="31"/>
        <v>857142.86</v>
      </c>
      <c r="K204" s="417"/>
      <c r="L204" s="430"/>
    </row>
    <row r="205" spans="9:12" ht="15.75">
      <c r="I205" s="420" t="s">
        <v>535</v>
      </c>
      <c r="J205" s="421">
        <f t="shared" si="31"/>
        <v>128571.43000000001</v>
      </c>
      <c r="K205" s="422">
        <f>J205+J206</f>
        <v>257142.86</v>
      </c>
      <c r="L205" s="431">
        <f>K205</f>
        <v>257142.86</v>
      </c>
    </row>
    <row r="206" spans="9:12" ht="15.75">
      <c r="I206" s="420" t="s">
        <v>562</v>
      </c>
      <c r="J206" s="421">
        <f t="shared" si="31"/>
        <v>128571.43</v>
      </c>
      <c r="K206" s="423"/>
      <c r="L206" s="424"/>
    </row>
    <row r="207" spans="9:12" ht="15.75">
      <c r="I207" s="141"/>
      <c r="J207" s="350">
        <f>SUM(J172:J206)</f>
        <v>41266663.18</v>
      </c>
      <c r="K207" s="141"/>
      <c r="L207" s="353">
        <f>SUM(L172:L206)</f>
        <v>41266663.18</v>
      </c>
    </row>
  </sheetData>
  <sheetProtection selectLockedCells="1" selectUnlockedCells="1"/>
  <autoFilter ref="B7:N167">
    <sortState ref="B8:N167">
      <sortCondition ref="B7:B167"/>
    </sortState>
  </autoFilter>
  <mergeCells count="7">
    <mergeCell ref="B60:B70"/>
    <mergeCell ref="B141:B142"/>
    <mergeCell ref="B79:B81"/>
    <mergeCell ref="B89:B110"/>
    <mergeCell ref="B122:B124"/>
    <mergeCell ref="B130:B132"/>
    <mergeCell ref="B134:B139"/>
  </mergeCells>
  <conditionalFormatting sqref="D107:D108">
    <cfRule type="duplicateValues" dxfId="6" priority="3"/>
  </conditionalFormatting>
  <conditionalFormatting sqref="G167">
    <cfRule type="cellIs" dxfId="5" priority="2" operator="equal">
      <formula>TRUE</formula>
    </cfRule>
  </conditionalFormatting>
  <conditionalFormatting sqref="D144:D165 D140 D133 D89">
    <cfRule type="duplicateValues" dxfId="4" priority="4"/>
  </conditionalFormatting>
  <conditionalFormatting sqref="D65:D70 D105:D106 D110 D80:D81">
    <cfRule type="duplicateValues" dxfId="3" priority="5"/>
  </conditionalFormatting>
  <conditionalFormatting sqref="D168:D1048576 D1:D6 D166 D109 D71:D79 D82:D88 D134:D139 D90:D104 D141:D143 D8:D27 D30:D31 D35:D63 D111:D132">
    <cfRule type="duplicateValues" dxfId="2" priority="6"/>
  </conditionalFormatting>
  <conditionalFormatting sqref="D64">
    <cfRule type="duplicateValues" dxfId="1" priority="1"/>
  </conditionalFormatting>
  <conditionalFormatting sqref="D28:D29 D32:D34">
    <cfRule type="duplicateValues" dxfId="0" priority="7"/>
  </conditionalFormatting>
  <pageMargins left="0.39374999999999999" right="0.39374999999999999" top="0.78749999999999998" bottom="0.59027777777777779" header="0.51180555555555551" footer="0.39374999999999999"/>
  <pageSetup paperSize="9" firstPageNumber="0" orientation="landscape" horizontalDpi="300" verticalDpi="300" r:id="rId1"/>
  <headerFooter alignWithMargins="0">
    <oddHeader>&amp;LPROFISCO&amp;CProjeto &lt;UF&gt;
PLANO DE AÇÃO E DE INVESTIMENTOS (PAI)</oddHeader>
    <oddFooter>&amp;L&amp;D&amp;C&amp;A&amp;RPág. &amp;P /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'https://idbg-my.sharepoint.com/personal/vmoura_iadb_org/Documents/FMM/BR-L1501 - PE/PEP/[BR-L1501 - PROFISCO II PE - PEP V. 24.01.17.xlsx]Lista'!#REF!</xm:f>
          </x14:formula1>
          <xm:sqref>J166 N166</xm:sqref>
        </x14:dataValidation>
        <x14:dataValidation type="list" allowBlank="1" showInputMessage="1" showErrorMessage="1">
          <x14:formula1>
            <xm:f>'C:\Users\vmoura\OneDrive\OneDrive - Inter-American Development Bank Group\FMM\BR-L1517 - ES II\PEP-POA-PAI\[BR-L1517 - PEP + POA - pos cluster.xlsx]Lista'!#REF!</xm:f>
          </x14:formula1>
          <xm:sqref>N8:N165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93"/>
  <sheetViews>
    <sheetView tabSelected="1" topLeftCell="A7" zoomScale="70" zoomScaleNormal="70" workbookViewId="0">
      <selection activeCell="C23" sqref="C23"/>
    </sheetView>
  </sheetViews>
  <sheetFormatPr defaultColWidth="8.7109375" defaultRowHeight="15.75"/>
  <cols>
    <col min="1" max="1" width="6.42578125" style="234" customWidth="1"/>
    <col min="2" max="2" width="11.7109375" style="130" customWidth="1"/>
    <col min="3" max="3" width="52" style="130" customWidth="1"/>
    <col min="4" max="4" width="12" style="130" customWidth="1"/>
    <col min="5" max="5" width="22.5703125" style="130" customWidth="1"/>
    <col min="6" max="6" width="15.5703125" style="130" customWidth="1"/>
    <col min="7" max="7" width="19" style="133" customWidth="1"/>
    <col min="8" max="8" width="17.140625" style="239" customWidth="1"/>
    <col min="9" max="9" width="16.140625" style="132" customWidth="1"/>
    <col min="10" max="10" width="16" style="132" customWidth="1"/>
    <col min="11" max="11" width="25" style="133" customWidth="1"/>
    <col min="12" max="12" width="19.140625" style="130" customWidth="1"/>
    <col min="13" max="13" width="18.7109375" style="130" customWidth="1"/>
    <col min="14" max="14" width="16.85546875" style="130" customWidth="1"/>
    <col min="15" max="15" width="39.7109375" style="130" customWidth="1"/>
    <col min="16" max="16" width="18.85546875" style="133" customWidth="1"/>
    <col min="17" max="17" width="18.5703125" style="133" customWidth="1"/>
    <col min="18" max="18" width="8.7109375" style="130"/>
    <col min="19" max="19" width="17" style="130" customWidth="1"/>
    <col min="20" max="20" width="19" style="131" customWidth="1"/>
    <col min="21" max="21" width="17.42578125" style="131" customWidth="1"/>
    <col min="22" max="256" width="8.7109375" style="131"/>
    <col min="257" max="257" width="6.42578125" style="131" customWidth="1"/>
    <col min="258" max="258" width="11.7109375" style="131" customWidth="1"/>
    <col min="259" max="259" width="52" style="131" customWidth="1"/>
    <col min="260" max="260" width="12" style="131" customWidth="1"/>
    <col min="261" max="261" width="22.5703125" style="131" customWidth="1"/>
    <col min="262" max="262" width="15.5703125" style="131" customWidth="1"/>
    <col min="263" max="263" width="19" style="131" customWidth="1"/>
    <col min="264" max="264" width="17.140625" style="131" customWidth="1"/>
    <col min="265" max="265" width="16.140625" style="131" customWidth="1"/>
    <col min="266" max="266" width="16" style="131" customWidth="1"/>
    <col min="267" max="267" width="25" style="131" customWidth="1"/>
    <col min="268" max="268" width="19.140625" style="131" customWidth="1"/>
    <col min="269" max="269" width="18.7109375" style="131" customWidth="1"/>
    <col min="270" max="270" width="16.85546875" style="131" customWidth="1"/>
    <col min="271" max="271" width="39.7109375" style="131" customWidth="1"/>
    <col min="272" max="272" width="18.85546875" style="131" customWidth="1"/>
    <col min="273" max="273" width="18.5703125" style="131" customWidth="1"/>
    <col min="274" max="274" width="8.7109375" style="131"/>
    <col min="275" max="275" width="0" style="131" hidden="1" customWidth="1"/>
    <col min="276" max="276" width="19" style="131" customWidth="1"/>
    <col min="277" max="277" width="17.42578125" style="131" customWidth="1"/>
    <col min="278" max="512" width="8.7109375" style="131"/>
    <col min="513" max="513" width="6.42578125" style="131" customWidth="1"/>
    <col min="514" max="514" width="11.7109375" style="131" customWidth="1"/>
    <col min="515" max="515" width="52" style="131" customWidth="1"/>
    <col min="516" max="516" width="12" style="131" customWidth="1"/>
    <col min="517" max="517" width="22.5703125" style="131" customWidth="1"/>
    <col min="518" max="518" width="15.5703125" style="131" customWidth="1"/>
    <col min="519" max="519" width="19" style="131" customWidth="1"/>
    <col min="520" max="520" width="17.140625" style="131" customWidth="1"/>
    <col min="521" max="521" width="16.140625" style="131" customWidth="1"/>
    <col min="522" max="522" width="16" style="131" customWidth="1"/>
    <col min="523" max="523" width="25" style="131" customWidth="1"/>
    <col min="524" max="524" width="19.140625" style="131" customWidth="1"/>
    <col min="525" max="525" width="18.7109375" style="131" customWidth="1"/>
    <col min="526" max="526" width="16.85546875" style="131" customWidth="1"/>
    <col min="527" max="527" width="39.7109375" style="131" customWidth="1"/>
    <col min="528" max="528" width="18.85546875" style="131" customWidth="1"/>
    <col min="529" max="529" width="18.5703125" style="131" customWidth="1"/>
    <col min="530" max="530" width="8.7109375" style="131"/>
    <col min="531" max="531" width="0" style="131" hidden="1" customWidth="1"/>
    <col min="532" max="532" width="19" style="131" customWidth="1"/>
    <col min="533" max="533" width="17.42578125" style="131" customWidth="1"/>
    <col min="534" max="768" width="8.7109375" style="131"/>
    <col min="769" max="769" width="6.42578125" style="131" customWidth="1"/>
    <col min="770" max="770" width="11.7109375" style="131" customWidth="1"/>
    <col min="771" max="771" width="52" style="131" customWidth="1"/>
    <col min="772" max="772" width="12" style="131" customWidth="1"/>
    <col min="773" max="773" width="22.5703125" style="131" customWidth="1"/>
    <col min="774" max="774" width="15.5703125" style="131" customWidth="1"/>
    <col min="775" max="775" width="19" style="131" customWidth="1"/>
    <col min="776" max="776" width="17.140625" style="131" customWidth="1"/>
    <col min="777" max="777" width="16.140625" style="131" customWidth="1"/>
    <col min="778" max="778" width="16" style="131" customWidth="1"/>
    <col min="779" max="779" width="25" style="131" customWidth="1"/>
    <col min="780" max="780" width="19.140625" style="131" customWidth="1"/>
    <col min="781" max="781" width="18.7109375" style="131" customWidth="1"/>
    <col min="782" max="782" width="16.85546875" style="131" customWidth="1"/>
    <col min="783" max="783" width="39.7109375" style="131" customWidth="1"/>
    <col min="784" max="784" width="18.85546875" style="131" customWidth="1"/>
    <col min="785" max="785" width="18.5703125" style="131" customWidth="1"/>
    <col min="786" max="786" width="8.7109375" style="131"/>
    <col min="787" max="787" width="0" style="131" hidden="1" customWidth="1"/>
    <col min="788" max="788" width="19" style="131" customWidth="1"/>
    <col min="789" max="789" width="17.42578125" style="131" customWidth="1"/>
    <col min="790" max="1024" width="8.7109375" style="131"/>
    <col min="1025" max="1025" width="6.42578125" style="131" customWidth="1"/>
    <col min="1026" max="1026" width="11.7109375" style="131" customWidth="1"/>
    <col min="1027" max="1027" width="52" style="131" customWidth="1"/>
    <col min="1028" max="1028" width="12" style="131" customWidth="1"/>
    <col min="1029" max="1029" width="22.5703125" style="131" customWidth="1"/>
    <col min="1030" max="1030" width="15.5703125" style="131" customWidth="1"/>
    <col min="1031" max="1031" width="19" style="131" customWidth="1"/>
    <col min="1032" max="1032" width="17.140625" style="131" customWidth="1"/>
    <col min="1033" max="1033" width="16.140625" style="131" customWidth="1"/>
    <col min="1034" max="1034" width="16" style="131" customWidth="1"/>
    <col min="1035" max="1035" width="25" style="131" customWidth="1"/>
    <col min="1036" max="1036" width="19.140625" style="131" customWidth="1"/>
    <col min="1037" max="1037" width="18.7109375" style="131" customWidth="1"/>
    <col min="1038" max="1038" width="16.85546875" style="131" customWidth="1"/>
    <col min="1039" max="1039" width="39.7109375" style="131" customWidth="1"/>
    <col min="1040" max="1040" width="18.85546875" style="131" customWidth="1"/>
    <col min="1041" max="1041" width="18.5703125" style="131" customWidth="1"/>
    <col min="1042" max="1042" width="8.7109375" style="131"/>
    <col min="1043" max="1043" width="0" style="131" hidden="1" customWidth="1"/>
    <col min="1044" max="1044" width="19" style="131" customWidth="1"/>
    <col min="1045" max="1045" width="17.42578125" style="131" customWidth="1"/>
    <col min="1046" max="1280" width="8.7109375" style="131"/>
    <col min="1281" max="1281" width="6.42578125" style="131" customWidth="1"/>
    <col min="1282" max="1282" width="11.7109375" style="131" customWidth="1"/>
    <col min="1283" max="1283" width="52" style="131" customWidth="1"/>
    <col min="1284" max="1284" width="12" style="131" customWidth="1"/>
    <col min="1285" max="1285" width="22.5703125" style="131" customWidth="1"/>
    <col min="1286" max="1286" width="15.5703125" style="131" customWidth="1"/>
    <col min="1287" max="1287" width="19" style="131" customWidth="1"/>
    <col min="1288" max="1288" width="17.140625" style="131" customWidth="1"/>
    <col min="1289" max="1289" width="16.140625" style="131" customWidth="1"/>
    <col min="1290" max="1290" width="16" style="131" customWidth="1"/>
    <col min="1291" max="1291" width="25" style="131" customWidth="1"/>
    <col min="1292" max="1292" width="19.140625" style="131" customWidth="1"/>
    <col min="1293" max="1293" width="18.7109375" style="131" customWidth="1"/>
    <col min="1294" max="1294" width="16.85546875" style="131" customWidth="1"/>
    <col min="1295" max="1295" width="39.7109375" style="131" customWidth="1"/>
    <col min="1296" max="1296" width="18.85546875" style="131" customWidth="1"/>
    <col min="1297" max="1297" width="18.5703125" style="131" customWidth="1"/>
    <col min="1298" max="1298" width="8.7109375" style="131"/>
    <col min="1299" max="1299" width="0" style="131" hidden="1" customWidth="1"/>
    <col min="1300" max="1300" width="19" style="131" customWidth="1"/>
    <col min="1301" max="1301" width="17.42578125" style="131" customWidth="1"/>
    <col min="1302" max="1536" width="8.7109375" style="131"/>
    <col min="1537" max="1537" width="6.42578125" style="131" customWidth="1"/>
    <col min="1538" max="1538" width="11.7109375" style="131" customWidth="1"/>
    <col min="1539" max="1539" width="52" style="131" customWidth="1"/>
    <col min="1540" max="1540" width="12" style="131" customWidth="1"/>
    <col min="1541" max="1541" width="22.5703125" style="131" customWidth="1"/>
    <col min="1542" max="1542" width="15.5703125" style="131" customWidth="1"/>
    <col min="1543" max="1543" width="19" style="131" customWidth="1"/>
    <col min="1544" max="1544" width="17.140625" style="131" customWidth="1"/>
    <col min="1545" max="1545" width="16.140625" style="131" customWidth="1"/>
    <col min="1546" max="1546" width="16" style="131" customWidth="1"/>
    <col min="1547" max="1547" width="25" style="131" customWidth="1"/>
    <col min="1548" max="1548" width="19.140625" style="131" customWidth="1"/>
    <col min="1549" max="1549" width="18.7109375" style="131" customWidth="1"/>
    <col min="1550" max="1550" width="16.85546875" style="131" customWidth="1"/>
    <col min="1551" max="1551" width="39.7109375" style="131" customWidth="1"/>
    <col min="1552" max="1552" width="18.85546875" style="131" customWidth="1"/>
    <col min="1553" max="1553" width="18.5703125" style="131" customWidth="1"/>
    <col min="1554" max="1554" width="8.7109375" style="131"/>
    <col min="1555" max="1555" width="0" style="131" hidden="1" customWidth="1"/>
    <col min="1556" max="1556" width="19" style="131" customWidth="1"/>
    <col min="1557" max="1557" width="17.42578125" style="131" customWidth="1"/>
    <col min="1558" max="1792" width="8.7109375" style="131"/>
    <col min="1793" max="1793" width="6.42578125" style="131" customWidth="1"/>
    <col min="1794" max="1794" width="11.7109375" style="131" customWidth="1"/>
    <col min="1795" max="1795" width="52" style="131" customWidth="1"/>
    <col min="1796" max="1796" width="12" style="131" customWidth="1"/>
    <col min="1797" max="1797" width="22.5703125" style="131" customWidth="1"/>
    <col min="1798" max="1798" width="15.5703125" style="131" customWidth="1"/>
    <col min="1799" max="1799" width="19" style="131" customWidth="1"/>
    <col min="1800" max="1800" width="17.140625" style="131" customWidth="1"/>
    <col min="1801" max="1801" width="16.140625" style="131" customWidth="1"/>
    <col min="1802" max="1802" width="16" style="131" customWidth="1"/>
    <col min="1803" max="1803" width="25" style="131" customWidth="1"/>
    <col min="1804" max="1804" width="19.140625" style="131" customWidth="1"/>
    <col min="1805" max="1805" width="18.7109375" style="131" customWidth="1"/>
    <col min="1806" max="1806" width="16.85546875" style="131" customWidth="1"/>
    <col min="1807" max="1807" width="39.7109375" style="131" customWidth="1"/>
    <col min="1808" max="1808" width="18.85546875" style="131" customWidth="1"/>
    <col min="1809" max="1809" width="18.5703125" style="131" customWidth="1"/>
    <col min="1810" max="1810" width="8.7109375" style="131"/>
    <col min="1811" max="1811" width="0" style="131" hidden="1" customWidth="1"/>
    <col min="1812" max="1812" width="19" style="131" customWidth="1"/>
    <col min="1813" max="1813" width="17.42578125" style="131" customWidth="1"/>
    <col min="1814" max="2048" width="8.7109375" style="131"/>
    <col min="2049" max="2049" width="6.42578125" style="131" customWidth="1"/>
    <col min="2050" max="2050" width="11.7109375" style="131" customWidth="1"/>
    <col min="2051" max="2051" width="52" style="131" customWidth="1"/>
    <col min="2052" max="2052" width="12" style="131" customWidth="1"/>
    <col min="2053" max="2053" width="22.5703125" style="131" customWidth="1"/>
    <col min="2054" max="2054" width="15.5703125" style="131" customWidth="1"/>
    <col min="2055" max="2055" width="19" style="131" customWidth="1"/>
    <col min="2056" max="2056" width="17.140625" style="131" customWidth="1"/>
    <col min="2057" max="2057" width="16.140625" style="131" customWidth="1"/>
    <col min="2058" max="2058" width="16" style="131" customWidth="1"/>
    <col min="2059" max="2059" width="25" style="131" customWidth="1"/>
    <col min="2060" max="2060" width="19.140625" style="131" customWidth="1"/>
    <col min="2061" max="2061" width="18.7109375" style="131" customWidth="1"/>
    <col min="2062" max="2062" width="16.85546875" style="131" customWidth="1"/>
    <col min="2063" max="2063" width="39.7109375" style="131" customWidth="1"/>
    <col min="2064" max="2064" width="18.85546875" style="131" customWidth="1"/>
    <col min="2065" max="2065" width="18.5703125" style="131" customWidth="1"/>
    <col min="2066" max="2066" width="8.7109375" style="131"/>
    <col min="2067" max="2067" width="0" style="131" hidden="1" customWidth="1"/>
    <col min="2068" max="2068" width="19" style="131" customWidth="1"/>
    <col min="2069" max="2069" width="17.42578125" style="131" customWidth="1"/>
    <col min="2070" max="2304" width="8.7109375" style="131"/>
    <col min="2305" max="2305" width="6.42578125" style="131" customWidth="1"/>
    <col min="2306" max="2306" width="11.7109375" style="131" customWidth="1"/>
    <col min="2307" max="2307" width="52" style="131" customWidth="1"/>
    <col min="2308" max="2308" width="12" style="131" customWidth="1"/>
    <col min="2309" max="2309" width="22.5703125" style="131" customWidth="1"/>
    <col min="2310" max="2310" width="15.5703125" style="131" customWidth="1"/>
    <col min="2311" max="2311" width="19" style="131" customWidth="1"/>
    <col min="2312" max="2312" width="17.140625" style="131" customWidth="1"/>
    <col min="2313" max="2313" width="16.140625" style="131" customWidth="1"/>
    <col min="2314" max="2314" width="16" style="131" customWidth="1"/>
    <col min="2315" max="2315" width="25" style="131" customWidth="1"/>
    <col min="2316" max="2316" width="19.140625" style="131" customWidth="1"/>
    <col min="2317" max="2317" width="18.7109375" style="131" customWidth="1"/>
    <col min="2318" max="2318" width="16.85546875" style="131" customWidth="1"/>
    <col min="2319" max="2319" width="39.7109375" style="131" customWidth="1"/>
    <col min="2320" max="2320" width="18.85546875" style="131" customWidth="1"/>
    <col min="2321" max="2321" width="18.5703125" style="131" customWidth="1"/>
    <col min="2322" max="2322" width="8.7109375" style="131"/>
    <col min="2323" max="2323" width="0" style="131" hidden="1" customWidth="1"/>
    <col min="2324" max="2324" width="19" style="131" customWidth="1"/>
    <col min="2325" max="2325" width="17.42578125" style="131" customWidth="1"/>
    <col min="2326" max="2560" width="8.7109375" style="131"/>
    <col min="2561" max="2561" width="6.42578125" style="131" customWidth="1"/>
    <col min="2562" max="2562" width="11.7109375" style="131" customWidth="1"/>
    <col min="2563" max="2563" width="52" style="131" customWidth="1"/>
    <col min="2564" max="2564" width="12" style="131" customWidth="1"/>
    <col min="2565" max="2565" width="22.5703125" style="131" customWidth="1"/>
    <col min="2566" max="2566" width="15.5703125" style="131" customWidth="1"/>
    <col min="2567" max="2567" width="19" style="131" customWidth="1"/>
    <col min="2568" max="2568" width="17.140625" style="131" customWidth="1"/>
    <col min="2569" max="2569" width="16.140625" style="131" customWidth="1"/>
    <col min="2570" max="2570" width="16" style="131" customWidth="1"/>
    <col min="2571" max="2571" width="25" style="131" customWidth="1"/>
    <col min="2572" max="2572" width="19.140625" style="131" customWidth="1"/>
    <col min="2573" max="2573" width="18.7109375" style="131" customWidth="1"/>
    <col min="2574" max="2574" width="16.85546875" style="131" customWidth="1"/>
    <col min="2575" max="2575" width="39.7109375" style="131" customWidth="1"/>
    <col min="2576" max="2576" width="18.85546875" style="131" customWidth="1"/>
    <col min="2577" max="2577" width="18.5703125" style="131" customWidth="1"/>
    <col min="2578" max="2578" width="8.7109375" style="131"/>
    <col min="2579" max="2579" width="0" style="131" hidden="1" customWidth="1"/>
    <col min="2580" max="2580" width="19" style="131" customWidth="1"/>
    <col min="2581" max="2581" width="17.42578125" style="131" customWidth="1"/>
    <col min="2582" max="2816" width="8.7109375" style="131"/>
    <col min="2817" max="2817" width="6.42578125" style="131" customWidth="1"/>
    <col min="2818" max="2818" width="11.7109375" style="131" customWidth="1"/>
    <col min="2819" max="2819" width="52" style="131" customWidth="1"/>
    <col min="2820" max="2820" width="12" style="131" customWidth="1"/>
    <col min="2821" max="2821" width="22.5703125" style="131" customWidth="1"/>
    <col min="2822" max="2822" width="15.5703125" style="131" customWidth="1"/>
    <col min="2823" max="2823" width="19" style="131" customWidth="1"/>
    <col min="2824" max="2824" width="17.140625" style="131" customWidth="1"/>
    <col min="2825" max="2825" width="16.140625" style="131" customWidth="1"/>
    <col min="2826" max="2826" width="16" style="131" customWidth="1"/>
    <col min="2827" max="2827" width="25" style="131" customWidth="1"/>
    <col min="2828" max="2828" width="19.140625" style="131" customWidth="1"/>
    <col min="2829" max="2829" width="18.7109375" style="131" customWidth="1"/>
    <col min="2830" max="2830" width="16.85546875" style="131" customWidth="1"/>
    <col min="2831" max="2831" width="39.7109375" style="131" customWidth="1"/>
    <col min="2832" max="2832" width="18.85546875" style="131" customWidth="1"/>
    <col min="2833" max="2833" width="18.5703125" style="131" customWidth="1"/>
    <col min="2834" max="2834" width="8.7109375" style="131"/>
    <col min="2835" max="2835" width="0" style="131" hidden="1" customWidth="1"/>
    <col min="2836" max="2836" width="19" style="131" customWidth="1"/>
    <col min="2837" max="2837" width="17.42578125" style="131" customWidth="1"/>
    <col min="2838" max="3072" width="8.7109375" style="131"/>
    <col min="3073" max="3073" width="6.42578125" style="131" customWidth="1"/>
    <col min="3074" max="3074" width="11.7109375" style="131" customWidth="1"/>
    <col min="3075" max="3075" width="52" style="131" customWidth="1"/>
    <col min="3076" max="3076" width="12" style="131" customWidth="1"/>
    <col min="3077" max="3077" width="22.5703125" style="131" customWidth="1"/>
    <col min="3078" max="3078" width="15.5703125" style="131" customWidth="1"/>
    <col min="3079" max="3079" width="19" style="131" customWidth="1"/>
    <col min="3080" max="3080" width="17.140625" style="131" customWidth="1"/>
    <col min="3081" max="3081" width="16.140625" style="131" customWidth="1"/>
    <col min="3082" max="3082" width="16" style="131" customWidth="1"/>
    <col min="3083" max="3083" width="25" style="131" customWidth="1"/>
    <col min="3084" max="3084" width="19.140625" style="131" customWidth="1"/>
    <col min="3085" max="3085" width="18.7109375" style="131" customWidth="1"/>
    <col min="3086" max="3086" width="16.85546875" style="131" customWidth="1"/>
    <col min="3087" max="3087" width="39.7109375" style="131" customWidth="1"/>
    <col min="3088" max="3088" width="18.85546875" style="131" customWidth="1"/>
    <col min="3089" max="3089" width="18.5703125" style="131" customWidth="1"/>
    <col min="3090" max="3090" width="8.7109375" style="131"/>
    <col min="3091" max="3091" width="0" style="131" hidden="1" customWidth="1"/>
    <col min="3092" max="3092" width="19" style="131" customWidth="1"/>
    <col min="3093" max="3093" width="17.42578125" style="131" customWidth="1"/>
    <col min="3094" max="3328" width="8.7109375" style="131"/>
    <col min="3329" max="3329" width="6.42578125" style="131" customWidth="1"/>
    <col min="3330" max="3330" width="11.7109375" style="131" customWidth="1"/>
    <col min="3331" max="3331" width="52" style="131" customWidth="1"/>
    <col min="3332" max="3332" width="12" style="131" customWidth="1"/>
    <col min="3333" max="3333" width="22.5703125" style="131" customWidth="1"/>
    <col min="3334" max="3334" width="15.5703125" style="131" customWidth="1"/>
    <col min="3335" max="3335" width="19" style="131" customWidth="1"/>
    <col min="3336" max="3336" width="17.140625" style="131" customWidth="1"/>
    <col min="3337" max="3337" width="16.140625" style="131" customWidth="1"/>
    <col min="3338" max="3338" width="16" style="131" customWidth="1"/>
    <col min="3339" max="3339" width="25" style="131" customWidth="1"/>
    <col min="3340" max="3340" width="19.140625" style="131" customWidth="1"/>
    <col min="3341" max="3341" width="18.7109375" style="131" customWidth="1"/>
    <col min="3342" max="3342" width="16.85546875" style="131" customWidth="1"/>
    <col min="3343" max="3343" width="39.7109375" style="131" customWidth="1"/>
    <col min="3344" max="3344" width="18.85546875" style="131" customWidth="1"/>
    <col min="3345" max="3345" width="18.5703125" style="131" customWidth="1"/>
    <col min="3346" max="3346" width="8.7109375" style="131"/>
    <col min="3347" max="3347" width="0" style="131" hidden="1" customWidth="1"/>
    <col min="3348" max="3348" width="19" style="131" customWidth="1"/>
    <col min="3349" max="3349" width="17.42578125" style="131" customWidth="1"/>
    <col min="3350" max="3584" width="8.7109375" style="131"/>
    <col min="3585" max="3585" width="6.42578125" style="131" customWidth="1"/>
    <col min="3586" max="3586" width="11.7109375" style="131" customWidth="1"/>
    <col min="3587" max="3587" width="52" style="131" customWidth="1"/>
    <col min="3588" max="3588" width="12" style="131" customWidth="1"/>
    <col min="3589" max="3589" width="22.5703125" style="131" customWidth="1"/>
    <col min="3590" max="3590" width="15.5703125" style="131" customWidth="1"/>
    <col min="3591" max="3591" width="19" style="131" customWidth="1"/>
    <col min="3592" max="3592" width="17.140625" style="131" customWidth="1"/>
    <col min="3593" max="3593" width="16.140625" style="131" customWidth="1"/>
    <col min="3594" max="3594" width="16" style="131" customWidth="1"/>
    <col min="3595" max="3595" width="25" style="131" customWidth="1"/>
    <col min="3596" max="3596" width="19.140625" style="131" customWidth="1"/>
    <col min="3597" max="3597" width="18.7109375" style="131" customWidth="1"/>
    <col min="3598" max="3598" width="16.85546875" style="131" customWidth="1"/>
    <col min="3599" max="3599" width="39.7109375" style="131" customWidth="1"/>
    <col min="3600" max="3600" width="18.85546875" style="131" customWidth="1"/>
    <col min="3601" max="3601" width="18.5703125" style="131" customWidth="1"/>
    <col min="3602" max="3602" width="8.7109375" style="131"/>
    <col min="3603" max="3603" width="0" style="131" hidden="1" customWidth="1"/>
    <col min="3604" max="3604" width="19" style="131" customWidth="1"/>
    <col min="3605" max="3605" width="17.42578125" style="131" customWidth="1"/>
    <col min="3606" max="3840" width="8.7109375" style="131"/>
    <col min="3841" max="3841" width="6.42578125" style="131" customWidth="1"/>
    <col min="3842" max="3842" width="11.7109375" style="131" customWidth="1"/>
    <col min="3843" max="3843" width="52" style="131" customWidth="1"/>
    <col min="3844" max="3844" width="12" style="131" customWidth="1"/>
    <col min="3845" max="3845" width="22.5703125" style="131" customWidth="1"/>
    <col min="3846" max="3846" width="15.5703125" style="131" customWidth="1"/>
    <col min="3847" max="3847" width="19" style="131" customWidth="1"/>
    <col min="3848" max="3848" width="17.140625" style="131" customWidth="1"/>
    <col min="3849" max="3849" width="16.140625" style="131" customWidth="1"/>
    <col min="3850" max="3850" width="16" style="131" customWidth="1"/>
    <col min="3851" max="3851" width="25" style="131" customWidth="1"/>
    <col min="3852" max="3852" width="19.140625" style="131" customWidth="1"/>
    <col min="3853" max="3853" width="18.7109375" style="131" customWidth="1"/>
    <col min="3854" max="3854" width="16.85546875" style="131" customWidth="1"/>
    <col min="3855" max="3855" width="39.7109375" style="131" customWidth="1"/>
    <col min="3856" max="3856" width="18.85546875" style="131" customWidth="1"/>
    <col min="3857" max="3857" width="18.5703125" style="131" customWidth="1"/>
    <col min="3858" max="3858" width="8.7109375" style="131"/>
    <col min="3859" max="3859" width="0" style="131" hidden="1" customWidth="1"/>
    <col min="3860" max="3860" width="19" style="131" customWidth="1"/>
    <col min="3861" max="3861" width="17.42578125" style="131" customWidth="1"/>
    <col min="3862" max="4096" width="8.7109375" style="131"/>
    <col min="4097" max="4097" width="6.42578125" style="131" customWidth="1"/>
    <col min="4098" max="4098" width="11.7109375" style="131" customWidth="1"/>
    <col min="4099" max="4099" width="52" style="131" customWidth="1"/>
    <col min="4100" max="4100" width="12" style="131" customWidth="1"/>
    <col min="4101" max="4101" width="22.5703125" style="131" customWidth="1"/>
    <col min="4102" max="4102" width="15.5703125" style="131" customWidth="1"/>
    <col min="4103" max="4103" width="19" style="131" customWidth="1"/>
    <col min="4104" max="4104" width="17.140625" style="131" customWidth="1"/>
    <col min="4105" max="4105" width="16.140625" style="131" customWidth="1"/>
    <col min="4106" max="4106" width="16" style="131" customWidth="1"/>
    <col min="4107" max="4107" width="25" style="131" customWidth="1"/>
    <col min="4108" max="4108" width="19.140625" style="131" customWidth="1"/>
    <col min="4109" max="4109" width="18.7109375" style="131" customWidth="1"/>
    <col min="4110" max="4110" width="16.85546875" style="131" customWidth="1"/>
    <col min="4111" max="4111" width="39.7109375" style="131" customWidth="1"/>
    <col min="4112" max="4112" width="18.85546875" style="131" customWidth="1"/>
    <col min="4113" max="4113" width="18.5703125" style="131" customWidth="1"/>
    <col min="4114" max="4114" width="8.7109375" style="131"/>
    <col min="4115" max="4115" width="0" style="131" hidden="1" customWidth="1"/>
    <col min="4116" max="4116" width="19" style="131" customWidth="1"/>
    <col min="4117" max="4117" width="17.42578125" style="131" customWidth="1"/>
    <col min="4118" max="4352" width="8.7109375" style="131"/>
    <col min="4353" max="4353" width="6.42578125" style="131" customWidth="1"/>
    <col min="4354" max="4354" width="11.7109375" style="131" customWidth="1"/>
    <col min="4355" max="4355" width="52" style="131" customWidth="1"/>
    <col min="4356" max="4356" width="12" style="131" customWidth="1"/>
    <col min="4357" max="4357" width="22.5703125" style="131" customWidth="1"/>
    <col min="4358" max="4358" width="15.5703125" style="131" customWidth="1"/>
    <col min="4359" max="4359" width="19" style="131" customWidth="1"/>
    <col min="4360" max="4360" width="17.140625" style="131" customWidth="1"/>
    <col min="4361" max="4361" width="16.140625" style="131" customWidth="1"/>
    <col min="4362" max="4362" width="16" style="131" customWidth="1"/>
    <col min="4363" max="4363" width="25" style="131" customWidth="1"/>
    <col min="4364" max="4364" width="19.140625" style="131" customWidth="1"/>
    <col min="4365" max="4365" width="18.7109375" style="131" customWidth="1"/>
    <col min="4366" max="4366" width="16.85546875" style="131" customWidth="1"/>
    <col min="4367" max="4367" width="39.7109375" style="131" customWidth="1"/>
    <col min="4368" max="4368" width="18.85546875" style="131" customWidth="1"/>
    <col min="4369" max="4369" width="18.5703125" style="131" customWidth="1"/>
    <col min="4370" max="4370" width="8.7109375" style="131"/>
    <col min="4371" max="4371" width="0" style="131" hidden="1" customWidth="1"/>
    <col min="4372" max="4372" width="19" style="131" customWidth="1"/>
    <col min="4373" max="4373" width="17.42578125" style="131" customWidth="1"/>
    <col min="4374" max="4608" width="8.7109375" style="131"/>
    <col min="4609" max="4609" width="6.42578125" style="131" customWidth="1"/>
    <col min="4610" max="4610" width="11.7109375" style="131" customWidth="1"/>
    <col min="4611" max="4611" width="52" style="131" customWidth="1"/>
    <col min="4612" max="4612" width="12" style="131" customWidth="1"/>
    <col min="4613" max="4613" width="22.5703125" style="131" customWidth="1"/>
    <col min="4614" max="4614" width="15.5703125" style="131" customWidth="1"/>
    <col min="4615" max="4615" width="19" style="131" customWidth="1"/>
    <col min="4616" max="4616" width="17.140625" style="131" customWidth="1"/>
    <col min="4617" max="4617" width="16.140625" style="131" customWidth="1"/>
    <col min="4618" max="4618" width="16" style="131" customWidth="1"/>
    <col min="4619" max="4619" width="25" style="131" customWidth="1"/>
    <col min="4620" max="4620" width="19.140625" style="131" customWidth="1"/>
    <col min="4621" max="4621" width="18.7109375" style="131" customWidth="1"/>
    <col min="4622" max="4622" width="16.85546875" style="131" customWidth="1"/>
    <col min="4623" max="4623" width="39.7109375" style="131" customWidth="1"/>
    <col min="4624" max="4624" width="18.85546875" style="131" customWidth="1"/>
    <col min="4625" max="4625" width="18.5703125" style="131" customWidth="1"/>
    <col min="4626" max="4626" width="8.7109375" style="131"/>
    <col min="4627" max="4627" width="0" style="131" hidden="1" customWidth="1"/>
    <col min="4628" max="4628" width="19" style="131" customWidth="1"/>
    <col min="4629" max="4629" width="17.42578125" style="131" customWidth="1"/>
    <col min="4630" max="4864" width="8.7109375" style="131"/>
    <col min="4865" max="4865" width="6.42578125" style="131" customWidth="1"/>
    <col min="4866" max="4866" width="11.7109375" style="131" customWidth="1"/>
    <col min="4867" max="4867" width="52" style="131" customWidth="1"/>
    <col min="4868" max="4868" width="12" style="131" customWidth="1"/>
    <col min="4869" max="4869" width="22.5703125" style="131" customWidth="1"/>
    <col min="4870" max="4870" width="15.5703125" style="131" customWidth="1"/>
    <col min="4871" max="4871" width="19" style="131" customWidth="1"/>
    <col min="4872" max="4872" width="17.140625" style="131" customWidth="1"/>
    <col min="4873" max="4873" width="16.140625" style="131" customWidth="1"/>
    <col min="4874" max="4874" width="16" style="131" customWidth="1"/>
    <col min="4875" max="4875" width="25" style="131" customWidth="1"/>
    <col min="4876" max="4876" width="19.140625" style="131" customWidth="1"/>
    <col min="4877" max="4877" width="18.7109375" style="131" customWidth="1"/>
    <col min="4878" max="4878" width="16.85546875" style="131" customWidth="1"/>
    <col min="4879" max="4879" width="39.7109375" style="131" customWidth="1"/>
    <col min="4880" max="4880" width="18.85546875" style="131" customWidth="1"/>
    <col min="4881" max="4881" width="18.5703125" style="131" customWidth="1"/>
    <col min="4882" max="4882" width="8.7109375" style="131"/>
    <col min="4883" max="4883" width="0" style="131" hidden="1" customWidth="1"/>
    <col min="4884" max="4884" width="19" style="131" customWidth="1"/>
    <col min="4885" max="4885" width="17.42578125" style="131" customWidth="1"/>
    <col min="4886" max="5120" width="8.7109375" style="131"/>
    <col min="5121" max="5121" width="6.42578125" style="131" customWidth="1"/>
    <col min="5122" max="5122" width="11.7109375" style="131" customWidth="1"/>
    <col min="5123" max="5123" width="52" style="131" customWidth="1"/>
    <col min="5124" max="5124" width="12" style="131" customWidth="1"/>
    <col min="5125" max="5125" width="22.5703125" style="131" customWidth="1"/>
    <col min="5126" max="5126" width="15.5703125" style="131" customWidth="1"/>
    <col min="5127" max="5127" width="19" style="131" customWidth="1"/>
    <col min="5128" max="5128" width="17.140625" style="131" customWidth="1"/>
    <col min="5129" max="5129" width="16.140625" style="131" customWidth="1"/>
    <col min="5130" max="5130" width="16" style="131" customWidth="1"/>
    <col min="5131" max="5131" width="25" style="131" customWidth="1"/>
    <col min="5132" max="5132" width="19.140625" style="131" customWidth="1"/>
    <col min="5133" max="5133" width="18.7109375" style="131" customWidth="1"/>
    <col min="5134" max="5134" width="16.85546875" style="131" customWidth="1"/>
    <col min="5135" max="5135" width="39.7109375" style="131" customWidth="1"/>
    <col min="5136" max="5136" width="18.85546875" style="131" customWidth="1"/>
    <col min="5137" max="5137" width="18.5703125" style="131" customWidth="1"/>
    <col min="5138" max="5138" width="8.7109375" style="131"/>
    <col min="5139" max="5139" width="0" style="131" hidden="1" customWidth="1"/>
    <col min="5140" max="5140" width="19" style="131" customWidth="1"/>
    <col min="5141" max="5141" width="17.42578125" style="131" customWidth="1"/>
    <col min="5142" max="5376" width="8.7109375" style="131"/>
    <col min="5377" max="5377" width="6.42578125" style="131" customWidth="1"/>
    <col min="5378" max="5378" width="11.7109375" style="131" customWidth="1"/>
    <col min="5379" max="5379" width="52" style="131" customWidth="1"/>
    <col min="5380" max="5380" width="12" style="131" customWidth="1"/>
    <col min="5381" max="5381" width="22.5703125" style="131" customWidth="1"/>
    <col min="5382" max="5382" width="15.5703125" style="131" customWidth="1"/>
    <col min="5383" max="5383" width="19" style="131" customWidth="1"/>
    <col min="5384" max="5384" width="17.140625" style="131" customWidth="1"/>
    <col min="5385" max="5385" width="16.140625" style="131" customWidth="1"/>
    <col min="5386" max="5386" width="16" style="131" customWidth="1"/>
    <col min="5387" max="5387" width="25" style="131" customWidth="1"/>
    <col min="5388" max="5388" width="19.140625" style="131" customWidth="1"/>
    <col min="5389" max="5389" width="18.7109375" style="131" customWidth="1"/>
    <col min="5390" max="5390" width="16.85546875" style="131" customWidth="1"/>
    <col min="5391" max="5391" width="39.7109375" style="131" customWidth="1"/>
    <col min="5392" max="5392" width="18.85546875" style="131" customWidth="1"/>
    <col min="5393" max="5393" width="18.5703125" style="131" customWidth="1"/>
    <col min="5394" max="5394" width="8.7109375" style="131"/>
    <col min="5395" max="5395" width="0" style="131" hidden="1" customWidth="1"/>
    <col min="5396" max="5396" width="19" style="131" customWidth="1"/>
    <col min="5397" max="5397" width="17.42578125" style="131" customWidth="1"/>
    <col min="5398" max="5632" width="8.7109375" style="131"/>
    <col min="5633" max="5633" width="6.42578125" style="131" customWidth="1"/>
    <col min="5634" max="5634" width="11.7109375" style="131" customWidth="1"/>
    <col min="5635" max="5635" width="52" style="131" customWidth="1"/>
    <col min="5636" max="5636" width="12" style="131" customWidth="1"/>
    <col min="5637" max="5637" width="22.5703125" style="131" customWidth="1"/>
    <col min="5638" max="5638" width="15.5703125" style="131" customWidth="1"/>
    <col min="5639" max="5639" width="19" style="131" customWidth="1"/>
    <col min="5640" max="5640" width="17.140625" style="131" customWidth="1"/>
    <col min="5641" max="5641" width="16.140625" style="131" customWidth="1"/>
    <col min="5642" max="5642" width="16" style="131" customWidth="1"/>
    <col min="5643" max="5643" width="25" style="131" customWidth="1"/>
    <col min="5644" max="5644" width="19.140625" style="131" customWidth="1"/>
    <col min="5645" max="5645" width="18.7109375" style="131" customWidth="1"/>
    <col min="5646" max="5646" width="16.85546875" style="131" customWidth="1"/>
    <col min="5647" max="5647" width="39.7109375" style="131" customWidth="1"/>
    <col min="5648" max="5648" width="18.85546875" style="131" customWidth="1"/>
    <col min="5649" max="5649" width="18.5703125" style="131" customWidth="1"/>
    <col min="5650" max="5650" width="8.7109375" style="131"/>
    <col min="5651" max="5651" width="0" style="131" hidden="1" customWidth="1"/>
    <col min="5652" max="5652" width="19" style="131" customWidth="1"/>
    <col min="5653" max="5653" width="17.42578125" style="131" customWidth="1"/>
    <col min="5654" max="5888" width="8.7109375" style="131"/>
    <col min="5889" max="5889" width="6.42578125" style="131" customWidth="1"/>
    <col min="5890" max="5890" width="11.7109375" style="131" customWidth="1"/>
    <col min="5891" max="5891" width="52" style="131" customWidth="1"/>
    <col min="5892" max="5892" width="12" style="131" customWidth="1"/>
    <col min="5893" max="5893" width="22.5703125" style="131" customWidth="1"/>
    <col min="5894" max="5894" width="15.5703125" style="131" customWidth="1"/>
    <col min="5895" max="5895" width="19" style="131" customWidth="1"/>
    <col min="5896" max="5896" width="17.140625" style="131" customWidth="1"/>
    <col min="5897" max="5897" width="16.140625" style="131" customWidth="1"/>
    <col min="5898" max="5898" width="16" style="131" customWidth="1"/>
    <col min="5899" max="5899" width="25" style="131" customWidth="1"/>
    <col min="5900" max="5900" width="19.140625" style="131" customWidth="1"/>
    <col min="5901" max="5901" width="18.7109375" style="131" customWidth="1"/>
    <col min="5902" max="5902" width="16.85546875" style="131" customWidth="1"/>
    <col min="5903" max="5903" width="39.7109375" style="131" customWidth="1"/>
    <col min="5904" max="5904" width="18.85546875" style="131" customWidth="1"/>
    <col min="5905" max="5905" width="18.5703125" style="131" customWidth="1"/>
    <col min="5906" max="5906" width="8.7109375" style="131"/>
    <col min="5907" max="5907" width="0" style="131" hidden="1" customWidth="1"/>
    <col min="5908" max="5908" width="19" style="131" customWidth="1"/>
    <col min="5909" max="5909" width="17.42578125" style="131" customWidth="1"/>
    <col min="5910" max="6144" width="8.7109375" style="131"/>
    <col min="6145" max="6145" width="6.42578125" style="131" customWidth="1"/>
    <col min="6146" max="6146" width="11.7109375" style="131" customWidth="1"/>
    <col min="6147" max="6147" width="52" style="131" customWidth="1"/>
    <col min="6148" max="6148" width="12" style="131" customWidth="1"/>
    <col min="6149" max="6149" width="22.5703125" style="131" customWidth="1"/>
    <col min="6150" max="6150" width="15.5703125" style="131" customWidth="1"/>
    <col min="6151" max="6151" width="19" style="131" customWidth="1"/>
    <col min="6152" max="6152" width="17.140625" style="131" customWidth="1"/>
    <col min="6153" max="6153" width="16.140625" style="131" customWidth="1"/>
    <col min="6154" max="6154" width="16" style="131" customWidth="1"/>
    <col min="6155" max="6155" width="25" style="131" customWidth="1"/>
    <col min="6156" max="6156" width="19.140625" style="131" customWidth="1"/>
    <col min="6157" max="6157" width="18.7109375" style="131" customWidth="1"/>
    <col min="6158" max="6158" width="16.85546875" style="131" customWidth="1"/>
    <col min="6159" max="6159" width="39.7109375" style="131" customWidth="1"/>
    <col min="6160" max="6160" width="18.85546875" style="131" customWidth="1"/>
    <col min="6161" max="6161" width="18.5703125" style="131" customWidth="1"/>
    <col min="6162" max="6162" width="8.7109375" style="131"/>
    <col min="6163" max="6163" width="0" style="131" hidden="1" customWidth="1"/>
    <col min="6164" max="6164" width="19" style="131" customWidth="1"/>
    <col min="6165" max="6165" width="17.42578125" style="131" customWidth="1"/>
    <col min="6166" max="6400" width="8.7109375" style="131"/>
    <col min="6401" max="6401" width="6.42578125" style="131" customWidth="1"/>
    <col min="6402" max="6402" width="11.7109375" style="131" customWidth="1"/>
    <col min="6403" max="6403" width="52" style="131" customWidth="1"/>
    <col min="6404" max="6404" width="12" style="131" customWidth="1"/>
    <col min="6405" max="6405" width="22.5703125" style="131" customWidth="1"/>
    <col min="6406" max="6406" width="15.5703125" style="131" customWidth="1"/>
    <col min="6407" max="6407" width="19" style="131" customWidth="1"/>
    <col min="6408" max="6408" width="17.140625" style="131" customWidth="1"/>
    <col min="6409" max="6409" width="16.140625" style="131" customWidth="1"/>
    <col min="6410" max="6410" width="16" style="131" customWidth="1"/>
    <col min="6411" max="6411" width="25" style="131" customWidth="1"/>
    <col min="6412" max="6412" width="19.140625" style="131" customWidth="1"/>
    <col min="6413" max="6413" width="18.7109375" style="131" customWidth="1"/>
    <col min="6414" max="6414" width="16.85546875" style="131" customWidth="1"/>
    <col min="6415" max="6415" width="39.7109375" style="131" customWidth="1"/>
    <col min="6416" max="6416" width="18.85546875" style="131" customWidth="1"/>
    <col min="6417" max="6417" width="18.5703125" style="131" customWidth="1"/>
    <col min="6418" max="6418" width="8.7109375" style="131"/>
    <col min="6419" max="6419" width="0" style="131" hidden="1" customWidth="1"/>
    <col min="6420" max="6420" width="19" style="131" customWidth="1"/>
    <col min="6421" max="6421" width="17.42578125" style="131" customWidth="1"/>
    <col min="6422" max="6656" width="8.7109375" style="131"/>
    <col min="6657" max="6657" width="6.42578125" style="131" customWidth="1"/>
    <col min="6658" max="6658" width="11.7109375" style="131" customWidth="1"/>
    <col min="6659" max="6659" width="52" style="131" customWidth="1"/>
    <col min="6660" max="6660" width="12" style="131" customWidth="1"/>
    <col min="6661" max="6661" width="22.5703125" style="131" customWidth="1"/>
    <col min="6662" max="6662" width="15.5703125" style="131" customWidth="1"/>
    <col min="6663" max="6663" width="19" style="131" customWidth="1"/>
    <col min="6664" max="6664" width="17.140625" style="131" customWidth="1"/>
    <col min="6665" max="6665" width="16.140625" style="131" customWidth="1"/>
    <col min="6666" max="6666" width="16" style="131" customWidth="1"/>
    <col min="6667" max="6667" width="25" style="131" customWidth="1"/>
    <col min="6668" max="6668" width="19.140625" style="131" customWidth="1"/>
    <col min="6669" max="6669" width="18.7109375" style="131" customWidth="1"/>
    <col min="6670" max="6670" width="16.85546875" style="131" customWidth="1"/>
    <col min="6671" max="6671" width="39.7109375" style="131" customWidth="1"/>
    <col min="6672" max="6672" width="18.85546875" style="131" customWidth="1"/>
    <col min="6673" max="6673" width="18.5703125" style="131" customWidth="1"/>
    <col min="6674" max="6674" width="8.7109375" style="131"/>
    <col min="6675" max="6675" width="0" style="131" hidden="1" customWidth="1"/>
    <col min="6676" max="6676" width="19" style="131" customWidth="1"/>
    <col min="6677" max="6677" width="17.42578125" style="131" customWidth="1"/>
    <col min="6678" max="6912" width="8.7109375" style="131"/>
    <col min="6913" max="6913" width="6.42578125" style="131" customWidth="1"/>
    <col min="6914" max="6914" width="11.7109375" style="131" customWidth="1"/>
    <col min="6915" max="6915" width="52" style="131" customWidth="1"/>
    <col min="6916" max="6916" width="12" style="131" customWidth="1"/>
    <col min="6917" max="6917" width="22.5703125" style="131" customWidth="1"/>
    <col min="6918" max="6918" width="15.5703125" style="131" customWidth="1"/>
    <col min="6919" max="6919" width="19" style="131" customWidth="1"/>
    <col min="6920" max="6920" width="17.140625" style="131" customWidth="1"/>
    <col min="6921" max="6921" width="16.140625" style="131" customWidth="1"/>
    <col min="6922" max="6922" width="16" style="131" customWidth="1"/>
    <col min="6923" max="6923" width="25" style="131" customWidth="1"/>
    <col min="6924" max="6924" width="19.140625" style="131" customWidth="1"/>
    <col min="6925" max="6925" width="18.7109375" style="131" customWidth="1"/>
    <col min="6926" max="6926" width="16.85546875" style="131" customWidth="1"/>
    <col min="6927" max="6927" width="39.7109375" style="131" customWidth="1"/>
    <col min="6928" max="6928" width="18.85546875" style="131" customWidth="1"/>
    <col min="6929" max="6929" width="18.5703125" style="131" customWidth="1"/>
    <col min="6930" max="6930" width="8.7109375" style="131"/>
    <col min="6931" max="6931" width="0" style="131" hidden="1" customWidth="1"/>
    <col min="6932" max="6932" width="19" style="131" customWidth="1"/>
    <col min="6933" max="6933" width="17.42578125" style="131" customWidth="1"/>
    <col min="6934" max="7168" width="8.7109375" style="131"/>
    <col min="7169" max="7169" width="6.42578125" style="131" customWidth="1"/>
    <col min="7170" max="7170" width="11.7109375" style="131" customWidth="1"/>
    <col min="7171" max="7171" width="52" style="131" customWidth="1"/>
    <col min="7172" max="7172" width="12" style="131" customWidth="1"/>
    <col min="7173" max="7173" width="22.5703125" style="131" customWidth="1"/>
    <col min="7174" max="7174" width="15.5703125" style="131" customWidth="1"/>
    <col min="7175" max="7175" width="19" style="131" customWidth="1"/>
    <col min="7176" max="7176" width="17.140625" style="131" customWidth="1"/>
    <col min="7177" max="7177" width="16.140625" style="131" customWidth="1"/>
    <col min="7178" max="7178" width="16" style="131" customWidth="1"/>
    <col min="7179" max="7179" width="25" style="131" customWidth="1"/>
    <col min="7180" max="7180" width="19.140625" style="131" customWidth="1"/>
    <col min="7181" max="7181" width="18.7109375" style="131" customWidth="1"/>
    <col min="7182" max="7182" width="16.85546875" style="131" customWidth="1"/>
    <col min="7183" max="7183" width="39.7109375" style="131" customWidth="1"/>
    <col min="7184" max="7184" width="18.85546875" style="131" customWidth="1"/>
    <col min="7185" max="7185" width="18.5703125" style="131" customWidth="1"/>
    <col min="7186" max="7186" width="8.7109375" style="131"/>
    <col min="7187" max="7187" width="0" style="131" hidden="1" customWidth="1"/>
    <col min="7188" max="7188" width="19" style="131" customWidth="1"/>
    <col min="7189" max="7189" width="17.42578125" style="131" customWidth="1"/>
    <col min="7190" max="7424" width="8.7109375" style="131"/>
    <col min="7425" max="7425" width="6.42578125" style="131" customWidth="1"/>
    <col min="7426" max="7426" width="11.7109375" style="131" customWidth="1"/>
    <col min="7427" max="7427" width="52" style="131" customWidth="1"/>
    <col min="7428" max="7428" width="12" style="131" customWidth="1"/>
    <col min="7429" max="7429" width="22.5703125" style="131" customWidth="1"/>
    <col min="7430" max="7430" width="15.5703125" style="131" customWidth="1"/>
    <col min="7431" max="7431" width="19" style="131" customWidth="1"/>
    <col min="7432" max="7432" width="17.140625" style="131" customWidth="1"/>
    <col min="7433" max="7433" width="16.140625" style="131" customWidth="1"/>
    <col min="7434" max="7434" width="16" style="131" customWidth="1"/>
    <col min="7435" max="7435" width="25" style="131" customWidth="1"/>
    <col min="7436" max="7436" width="19.140625" style="131" customWidth="1"/>
    <col min="7437" max="7437" width="18.7109375" style="131" customWidth="1"/>
    <col min="7438" max="7438" width="16.85546875" style="131" customWidth="1"/>
    <col min="7439" max="7439" width="39.7109375" style="131" customWidth="1"/>
    <col min="7440" max="7440" width="18.85546875" style="131" customWidth="1"/>
    <col min="7441" max="7441" width="18.5703125" style="131" customWidth="1"/>
    <col min="7442" max="7442" width="8.7109375" style="131"/>
    <col min="7443" max="7443" width="0" style="131" hidden="1" customWidth="1"/>
    <col min="7444" max="7444" width="19" style="131" customWidth="1"/>
    <col min="7445" max="7445" width="17.42578125" style="131" customWidth="1"/>
    <col min="7446" max="7680" width="8.7109375" style="131"/>
    <col min="7681" max="7681" width="6.42578125" style="131" customWidth="1"/>
    <col min="7682" max="7682" width="11.7109375" style="131" customWidth="1"/>
    <col min="7683" max="7683" width="52" style="131" customWidth="1"/>
    <col min="7684" max="7684" width="12" style="131" customWidth="1"/>
    <col min="7685" max="7685" width="22.5703125" style="131" customWidth="1"/>
    <col min="7686" max="7686" width="15.5703125" style="131" customWidth="1"/>
    <col min="7687" max="7687" width="19" style="131" customWidth="1"/>
    <col min="7688" max="7688" width="17.140625" style="131" customWidth="1"/>
    <col min="7689" max="7689" width="16.140625" style="131" customWidth="1"/>
    <col min="7690" max="7690" width="16" style="131" customWidth="1"/>
    <col min="7691" max="7691" width="25" style="131" customWidth="1"/>
    <col min="7692" max="7692" width="19.140625" style="131" customWidth="1"/>
    <col min="7693" max="7693" width="18.7109375" style="131" customWidth="1"/>
    <col min="7694" max="7694" width="16.85546875" style="131" customWidth="1"/>
    <col min="7695" max="7695" width="39.7109375" style="131" customWidth="1"/>
    <col min="7696" max="7696" width="18.85546875" style="131" customWidth="1"/>
    <col min="7697" max="7697" width="18.5703125" style="131" customWidth="1"/>
    <col min="7698" max="7698" width="8.7109375" style="131"/>
    <col min="7699" max="7699" width="0" style="131" hidden="1" customWidth="1"/>
    <col min="7700" max="7700" width="19" style="131" customWidth="1"/>
    <col min="7701" max="7701" width="17.42578125" style="131" customWidth="1"/>
    <col min="7702" max="7936" width="8.7109375" style="131"/>
    <col min="7937" max="7937" width="6.42578125" style="131" customWidth="1"/>
    <col min="7938" max="7938" width="11.7109375" style="131" customWidth="1"/>
    <col min="7939" max="7939" width="52" style="131" customWidth="1"/>
    <col min="7940" max="7940" width="12" style="131" customWidth="1"/>
    <col min="7941" max="7941" width="22.5703125" style="131" customWidth="1"/>
    <col min="7942" max="7942" width="15.5703125" style="131" customWidth="1"/>
    <col min="7943" max="7943" width="19" style="131" customWidth="1"/>
    <col min="7944" max="7944" width="17.140625" style="131" customWidth="1"/>
    <col min="7945" max="7945" width="16.140625" style="131" customWidth="1"/>
    <col min="7946" max="7946" width="16" style="131" customWidth="1"/>
    <col min="7947" max="7947" width="25" style="131" customWidth="1"/>
    <col min="7948" max="7948" width="19.140625" style="131" customWidth="1"/>
    <col min="7949" max="7949" width="18.7109375" style="131" customWidth="1"/>
    <col min="7950" max="7950" width="16.85546875" style="131" customWidth="1"/>
    <col min="7951" max="7951" width="39.7109375" style="131" customWidth="1"/>
    <col min="7952" max="7952" width="18.85546875" style="131" customWidth="1"/>
    <col min="7953" max="7953" width="18.5703125" style="131" customWidth="1"/>
    <col min="7954" max="7954" width="8.7109375" style="131"/>
    <col min="7955" max="7955" width="0" style="131" hidden="1" customWidth="1"/>
    <col min="7956" max="7956" width="19" style="131" customWidth="1"/>
    <col min="7957" max="7957" width="17.42578125" style="131" customWidth="1"/>
    <col min="7958" max="8192" width="8.7109375" style="131"/>
    <col min="8193" max="8193" width="6.42578125" style="131" customWidth="1"/>
    <col min="8194" max="8194" width="11.7109375" style="131" customWidth="1"/>
    <col min="8195" max="8195" width="52" style="131" customWidth="1"/>
    <col min="8196" max="8196" width="12" style="131" customWidth="1"/>
    <col min="8197" max="8197" width="22.5703125" style="131" customWidth="1"/>
    <col min="8198" max="8198" width="15.5703125" style="131" customWidth="1"/>
    <col min="8199" max="8199" width="19" style="131" customWidth="1"/>
    <col min="8200" max="8200" width="17.140625" style="131" customWidth="1"/>
    <col min="8201" max="8201" width="16.140625" style="131" customWidth="1"/>
    <col min="8202" max="8202" width="16" style="131" customWidth="1"/>
    <col min="8203" max="8203" width="25" style="131" customWidth="1"/>
    <col min="8204" max="8204" width="19.140625" style="131" customWidth="1"/>
    <col min="8205" max="8205" width="18.7109375" style="131" customWidth="1"/>
    <col min="8206" max="8206" width="16.85546875" style="131" customWidth="1"/>
    <col min="8207" max="8207" width="39.7109375" style="131" customWidth="1"/>
    <col min="8208" max="8208" width="18.85546875" style="131" customWidth="1"/>
    <col min="8209" max="8209" width="18.5703125" style="131" customWidth="1"/>
    <col min="8210" max="8210" width="8.7109375" style="131"/>
    <col min="8211" max="8211" width="0" style="131" hidden="1" customWidth="1"/>
    <col min="8212" max="8212" width="19" style="131" customWidth="1"/>
    <col min="8213" max="8213" width="17.42578125" style="131" customWidth="1"/>
    <col min="8214" max="8448" width="8.7109375" style="131"/>
    <col min="8449" max="8449" width="6.42578125" style="131" customWidth="1"/>
    <col min="8450" max="8450" width="11.7109375" style="131" customWidth="1"/>
    <col min="8451" max="8451" width="52" style="131" customWidth="1"/>
    <col min="8452" max="8452" width="12" style="131" customWidth="1"/>
    <col min="8453" max="8453" width="22.5703125" style="131" customWidth="1"/>
    <col min="8454" max="8454" width="15.5703125" style="131" customWidth="1"/>
    <col min="8455" max="8455" width="19" style="131" customWidth="1"/>
    <col min="8456" max="8456" width="17.140625" style="131" customWidth="1"/>
    <col min="8457" max="8457" width="16.140625" style="131" customWidth="1"/>
    <col min="8458" max="8458" width="16" style="131" customWidth="1"/>
    <col min="8459" max="8459" width="25" style="131" customWidth="1"/>
    <col min="8460" max="8460" width="19.140625" style="131" customWidth="1"/>
    <col min="8461" max="8461" width="18.7109375" style="131" customWidth="1"/>
    <col min="8462" max="8462" width="16.85546875" style="131" customWidth="1"/>
    <col min="8463" max="8463" width="39.7109375" style="131" customWidth="1"/>
    <col min="8464" max="8464" width="18.85546875" style="131" customWidth="1"/>
    <col min="8465" max="8465" width="18.5703125" style="131" customWidth="1"/>
    <col min="8466" max="8466" width="8.7109375" style="131"/>
    <col min="8467" max="8467" width="0" style="131" hidden="1" customWidth="1"/>
    <col min="8468" max="8468" width="19" style="131" customWidth="1"/>
    <col min="8469" max="8469" width="17.42578125" style="131" customWidth="1"/>
    <col min="8470" max="8704" width="8.7109375" style="131"/>
    <col min="8705" max="8705" width="6.42578125" style="131" customWidth="1"/>
    <col min="8706" max="8706" width="11.7109375" style="131" customWidth="1"/>
    <col min="8707" max="8707" width="52" style="131" customWidth="1"/>
    <col min="8708" max="8708" width="12" style="131" customWidth="1"/>
    <col min="8709" max="8709" width="22.5703125" style="131" customWidth="1"/>
    <col min="8710" max="8710" width="15.5703125" style="131" customWidth="1"/>
    <col min="8711" max="8711" width="19" style="131" customWidth="1"/>
    <col min="8712" max="8712" width="17.140625" style="131" customWidth="1"/>
    <col min="8713" max="8713" width="16.140625" style="131" customWidth="1"/>
    <col min="8714" max="8714" width="16" style="131" customWidth="1"/>
    <col min="8715" max="8715" width="25" style="131" customWidth="1"/>
    <col min="8716" max="8716" width="19.140625" style="131" customWidth="1"/>
    <col min="8717" max="8717" width="18.7109375" style="131" customWidth="1"/>
    <col min="8718" max="8718" width="16.85546875" style="131" customWidth="1"/>
    <col min="8719" max="8719" width="39.7109375" style="131" customWidth="1"/>
    <col min="8720" max="8720" width="18.85546875" style="131" customWidth="1"/>
    <col min="8721" max="8721" width="18.5703125" style="131" customWidth="1"/>
    <col min="8722" max="8722" width="8.7109375" style="131"/>
    <col min="8723" max="8723" width="0" style="131" hidden="1" customWidth="1"/>
    <col min="8724" max="8724" width="19" style="131" customWidth="1"/>
    <col min="8725" max="8725" width="17.42578125" style="131" customWidth="1"/>
    <col min="8726" max="8960" width="8.7109375" style="131"/>
    <col min="8961" max="8961" width="6.42578125" style="131" customWidth="1"/>
    <col min="8962" max="8962" width="11.7109375" style="131" customWidth="1"/>
    <col min="8963" max="8963" width="52" style="131" customWidth="1"/>
    <col min="8964" max="8964" width="12" style="131" customWidth="1"/>
    <col min="8965" max="8965" width="22.5703125" style="131" customWidth="1"/>
    <col min="8966" max="8966" width="15.5703125" style="131" customWidth="1"/>
    <col min="8967" max="8967" width="19" style="131" customWidth="1"/>
    <col min="8968" max="8968" width="17.140625" style="131" customWidth="1"/>
    <col min="8969" max="8969" width="16.140625" style="131" customWidth="1"/>
    <col min="8970" max="8970" width="16" style="131" customWidth="1"/>
    <col min="8971" max="8971" width="25" style="131" customWidth="1"/>
    <col min="8972" max="8972" width="19.140625" style="131" customWidth="1"/>
    <col min="8973" max="8973" width="18.7109375" style="131" customWidth="1"/>
    <col min="8974" max="8974" width="16.85546875" style="131" customWidth="1"/>
    <col min="8975" max="8975" width="39.7109375" style="131" customWidth="1"/>
    <col min="8976" max="8976" width="18.85546875" style="131" customWidth="1"/>
    <col min="8977" max="8977" width="18.5703125" style="131" customWidth="1"/>
    <col min="8978" max="8978" width="8.7109375" style="131"/>
    <col min="8979" max="8979" width="0" style="131" hidden="1" customWidth="1"/>
    <col min="8980" max="8980" width="19" style="131" customWidth="1"/>
    <col min="8981" max="8981" width="17.42578125" style="131" customWidth="1"/>
    <col min="8982" max="9216" width="8.7109375" style="131"/>
    <col min="9217" max="9217" width="6.42578125" style="131" customWidth="1"/>
    <col min="9218" max="9218" width="11.7109375" style="131" customWidth="1"/>
    <col min="9219" max="9219" width="52" style="131" customWidth="1"/>
    <col min="9220" max="9220" width="12" style="131" customWidth="1"/>
    <col min="9221" max="9221" width="22.5703125" style="131" customWidth="1"/>
    <col min="9222" max="9222" width="15.5703125" style="131" customWidth="1"/>
    <col min="9223" max="9223" width="19" style="131" customWidth="1"/>
    <col min="9224" max="9224" width="17.140625" style="131" customWidth="1"/>
    <col min="9225" max="9225" width="16.140625" style="131" customWidth="1"/>
    <col min="9226" max="9226" width="16" style="131" customWidth="1"/>
    <col min="9227" max="9227" width="25" style="131" customWidth="1"/>
    <col min="9228" max="9228" width="19.140625" style="131" customWidth="1"/>
    <col min="9229" max="9229" width="18.7109375" style="131" customWidth="1"/>
    <col min="9230" max="9230" width="16.85546875" style="131" customWidth="1"/>
    <col min="9231" max="9231" width="39.7109375" style="131" customWidth="1"/>
    <col min="9232" max="9232" width="18.85546875" style="131" customWidth="1"/>
    <col min="9233" max="9233" width="18.5703125" style="131" customWidth="1"/>
    <col min="9234" max="9234" width="8.7109375" style="131"/>
    <col min="9235" max="9235" width="0" style="131" hidden="1" customWidth="1"/>
    <col min="9236" max="9236" width="19" style="131" customWidth="1"/>
    <col min="9237" max="9237" width="17.42578125" style="131" customWidth="1"/>
    <col min="9238" max="9472" width="8.7109375" style="131"/>
    <col min="9473" max="9473" width="6.42578125" style="131" customWidth="1"/>
    <col min="9474" max="9474" width="11.7109375" style="131" customWidth="1"/>
    <col min="9475" max="9475" width="52" style="131" customWidth="1"/>
    <col min="9476" max="9476" width="12" style="131" customWidth="1"/>
    <col min="9477" max="9477" width="22.5703125" style="131" customWidth="1"/>
    <col min="9478" max="9478" width="15.5703125" style="131" customWidth="1"/>
    <col min="9479" max="9479" width="19" style="131" customWidth="1"/>
    <col min="9480" max="9480" width="17.140625" style="131" customWidth="1"/>
    <col min="9481" max="9481" width="16.140625" style="131" customWidth="1"/>
    <col min="9482" max="9482" width="16" style="131" customWidth="1"/>
    <col min="9483" max="9483" width="25" style="131" customWidth="1"/>
    <col min="9484" max="9484" width="19.140625" style="131" customWidth="1"/>
    <col min="9485" max="9485" width="18.7109375" style="131" customWidth="1"/>
    <col min="9486" max="9486" width="16.85546875" style="131" customWidth="1"/>
    <col min="9487" max="9487" width="39.7109375" style="131" customWidth="1"/>
    <col min="9488" max="9488" width="18.85546875" style="131" customWidth="1"/>
    <col min="9489" max="9489" width="18.5703125" style="131" customWidth="1"/>
    <col min="9490" max="9490" width="8.7109375" style="131"/>
    <col min="9491" max="9491" width="0" style="131" hidden="1" customWidth="1"/>
    <col min="9492" max="9492" width="19" style="131" customWidth="1"/>
    <col min="9493" max="9493" width="17.42578125" style="131" customWidth="1"/>
    <col min="9494" max="9728" width="8.7109375" style="131"/>
    <col min="9729" max="9729" width="6.42578125" style="131" customWidth="1"/>
    <col min="9730" max="9730" width="11.7109375" style="131" customWidth="1"/>
    <col min="9731" max="9731" width="52" style="131" customWidth="1"/>
    <col min="9732" max="9732" width="12" style="131" customWidth="1"/>
    <col min="9733" max="9733" width="22.5703125" style="131" customWidth="1"/>
    <col min="9734" max="9734" width="15.5703125" style="131" customWidth="1"/>
    <col min="9735" max="9735" width="19" style="131" customWidth="1"/>
    <col min="9736" max="9736" width="17.140625" style="131" customWidth="1"/>
    <col min="9737" max="9737" width="16.140625" style="131" customWidth="1"/>
    <col min="9738" max="9738" width="16" style="131" customWidth="1"/>
    <col min="9739" max="9739" width="25" style="131" customWidth="1"/>
    <col min="9740" max="9740" width="19.140625" style="131" customWidth="1"/>
    <col min="9741" max="9741" width="18.7109375" style="131" customWidth="1"/>
    <col min="9742" max="9742" width="16.85546875" style="131" customWidth="1"/>
    <col min="9743" max="9743" width="39.7109375" style="131" customWidth="1"/>
    <col min="9744" max="9744" width="18.85546875" style="131" customWidth="1"/>
    <col min="9745" max="9745" width="18.5703125" style="131" customWidth="1"/>
    <col min="9746" max="9746" width="8.7109375" style="131"/>
    <col min="9747" max="9747" width="0" style="131" hidden="1" customWidth="1"/>
    <col min="9748" max="9748" width="19" style="131" customWidth="1"/>
    <col min="9749" max="9749" width="17.42578125" style="131" customWidth="1"/>
    <col min="9750" max="9984" width="8.7109375" style="131"/>
    <col min="9985" max="9985" width="6.42578125" style="131" customWidth="1"/>
    <col min="9986" max="9986" width="11.7109375" style="131" customWidth="1"/>
    <col min="9987" max="9987" width="52" style="131" customWidth="1"/>
    <col min="9988" max="9988" width="12" style="131" customWidth="1"/>
    <col min="9989" max="9989" width="22.5703125" style="131" customWidth="1"/>
    <col min="9990" max="9990" width="15.5703125" style="131" customWidth="1"/>
    <col min="9991" max="9991" width="19" style="131" customWidth="1"/>
    <col min="9992" max="9992" width="17.140625" style="131" customWidth="1"/>
    <col min="9993" max="9993" width="16.140625" style="131" customWidth="1"/>
    <col min="9994" max="9994" width="16" style="131" customWidth="1"/>
    <col min="9995" max="9995" width="25" style="131" customWidth="1"/>
    <col min="9996" max="9996" width="19.140625" style="131" customWidth="1"/>
    <col min="9997" max="9997" width="18.7109375" style="131" customWidth="1"/>
    <col min="9998" max="9998" width="16.85546875" style="131" customWidth="1"/>
    <col min="9999" max="9999" width="39.7109375" style="131" customWidth="1"/>
    <col min="10000" max="10000" width="18.85546875" style="131" customWidth="1"/>
    <col min="10001" max="10001" width="18.5703125" style="131" customWidth="1"/>
    <col min="10002" max="10002" width="8.7109375" style="131"/>
    <col min="10003" max="10003" width="0" style="131" hidden="1" customWidth="1"/>
    <col min="10004" max="10004" width="19" style="131" customWidth="1"/>
    <col min="10005" max="10005" width="17.42578125" style="131" customWidth="1"/>
    <col min="10006" max="10240" width="8.7109375" style="131"/>
    <col min="10241" max="10241" width="6.42578125" style="131" customWidth="1"/>
    <col min="10242" max="10242" width="11.7109375" style="131" customWidth="1"/>
    <col min="10243" max="10243" width="52" style="131" customWidth="1"/>
    <col min="10244" max="10244" width="12" style="131" customWidth="1"/>
    <col min="10245" max="10245" width="22.5703125" style="131" customWidth="1"/>
    <col min="10246" max="10246" width="15.5703125" style="131" customWidth="1"/>
    <col min="10247" max="10247" width="19" style="131" customWidth="1"/>
    <col min="10248" max="10248" width="17.140625" style="131" customWidth="1"/>
    <col min="10249" max="10249" width="16.140625" style="131" customWidth="1"/>
    <col min="10250" max="10250" width="16" style="131" customWidth="1"/>
    <col min="10251" max="10251" width="25" style="131" customWidth="1"/>
    <col min="10252" max="10252" width="19.140625" style="131" customWidth="1"/>
    <col min="10253" max="10253" width="18.7109375" style="131" customWidth="1"/>
    <col min="10254" max="10254" width="16.85546875" style="131" customWidth="1"/>
    <col min="10255" max="10255" width="39.7109375" style="131" customWidth="1"/>
    <col min="10256" max="10256" width="18.85546875" style="131" customWidth="1"/>
    <col min="10257" max="10257" width="18.5703125" style="131" customWidth="1"/>
    <col min="10258" max="10258" width="8.7109375" style="131"/>
    <col min="10259" max="10259" width="0" style="131" hidden="1" customWidth="1"/>
    <col min="10260" max="10260" width="19" style="131" customWidth="1"/>
    <col min="10261" max="10261" width="17.42578125" style="131" customWidth="1"/>
    <col min="10262" max="10496" width="8.7109375" style="131"/>
    <col min="10497" max="10497" width="6.42578125" style="131" customWidth="1"/>
    <col min="10498" max="10498" width="11.7109375" style="131" customWidth="1"/>
    <col min="10499" max="10499" width="52" style="131" customWidth="1"/>
    <col min="10500" max="10500" width="12" style="131" customWidth="1"/>
    <col min="10501" max="10501" width="22.5703125" style="131" customWidth="1"/>
    <col min="10502" max="10502" width="15.5703125" style="131" customWidth="1"/>
    <col min="10503" max="10503" width="19" style="131" customWidth="1"/>
    <col min="10504" max="10504" width="17.140625" style="131" customWidth="1"/>
    <col min="10505" max="10505" width="16.140625" style="131" customWidth="1"/>
    <col min="10506" max="10506" width="16" style="131" customWidth="1"/>
    <col min="10507" max="10507" width="25" style="131" customWidth="1"/>
    <col min="10508" max="10508" width="19.140625" style="131" customWidth="1"/>
    <col min="10509" max="10509" width="18.7109375" style="131" customWidth="1"/>
    <col min="10510" max="10510" width="16.85546875" style="131" customWidth="1"/>
    <col min="10511" max="10511" width="39.7109375" style="131" customWidth="1"/>
    <col min="10512" max="10512" width="18.85546875" style="131" customWidth="1"/>
    <col min="10513" max="10513" width="18.5703125" style="131" customWidth="1"/>
    <col min="10514" max="10514" width="8.7109375" style="131"/>
    <col min="10515" max="10515" width="0" style="131" hidden="1" customWidth="1"/>
    <col min="10516" max="10516" width="19" style="131" customWidth="1"/>
    <col min="10517" max="10517" width="17.42578125" style="131" customWidth="1"/>
    <col min="10518" max="10752" width="8.7109375" style="131"/>
    <col min="10753" max="10753" width="6.42578125" style="131" customWidth="1"/>
    <col min="10754" max="10754" width="11.7109375" style="131" customWidth="1"/>
    <col min="10755" max="10755" width="52" style="131" customWidth="1"/>
    <col min="10756" max="10756" width="12" style="131" customWidth="1"/>
    <col min="10757" max="10757" width="22.5703125" style="131" customWidth="1"/>
    <col min="10758" max="10758" width="15.5703125" style="131" customWidth="1"/>
    <col min="10759" max="10759" width="19" style="131" customWidth="1"/>
    <col min="10760" max="10760" width="17.140625" style="131" customWidth="1"/>
    <col min="10761" max="10761" width="16.140625" style="131" customWidth="1"/>
    <col min="10762" max="10762" width="16" style="131" customWidth="1"/>
    <col min="10763" max="10763" width="25" style="131" customWidth="1"/>
    <col min="10764" max="10764" width="19.140625" style="131" customWidth="1"/>
    <col min="10765" max="10765" width="18.7109375" style="131" customWidth="1"/>
    <col min="10766" max="10766" width="16.85546875" style="131" customWidth="1"/>
    <col min="10767" max="10767" width="39.7109375" style="131" customWidth="1"/>
    <col min="10768" max="10768" width="18.85546875" style="131" customWidth="1"/>
    <col min="10769" max="10769" width="18.5703125" style="131" customWidth="1"/>
    <col min="10770" max="10770" width="8.7109375" style="131"/>
    <col min="10771" max="10771" width="0" style="131" hidden="1" customWidth="1"/>
    <col min="10772" max="10772" width="19" style="131" customWidth="1"/>
    <col min="10773" max="10773" width="17.42578125" style="131" customWidth="1"/>
    <col min="10774" max="11008" width="8.7109375" style="131"/>
    <col min="11009" max="11009" width="6.42578125" style="131" customWidth="1"/>
    <col min="11010" max="11010" width="11.7109375" style="131" customWidth="1"/>
    <col min="11011" max="11011" width="52" style="131" customWidth="1"/>
    <col min="11012" max="11012" width="12" style="131" customWidth="1"/>
    <col min="11013" max="11013" width="22.5703125" style="131" customWidth="1"/>
    <col min="11014" max="11014" width="15.5703125" style="131" customWidth="1"/>
    <col min="11015" max="11015" width="19" style="131" customWidth="1"/>
    <col min="11016" max="11016" width="17.140625" style="131" customWidth="1"/>
    <col min="11017" max="11017" width="16.140625" style="131" customWidth="1"/>
    <col min="11018" max="11018" width="16" style="131" customWidth="1"/>
    <col min="11019" max="11019" width="25" style="131" customWidth="1"/>
    <col min="11020" max="11020" width="19.140625" style="131" customWidth="1"/>
    <col min="11021" max="11021" width="18.7109375" style="131" customWidth="1"/>
    <col min="11022" max="11022" width="16.85546875" style="131" customWidth="1"/>
    <col min="11023" max="11023" width="39.7109375" style="131" customWidth="1"/>
    <col min="11024" max="11024" width="18.85546875" style="131" customWidth="1"/>
    <col min="11025" max="11025" width="18.5703125" style="131" customWidth="1"/>
    <col min="11026" max="11026" width="8.7109375" style="131"/>
    <col min="11027" max="11027" width="0" style="131" hidden="1" customWidth="1"/>
    <col min="11028" max="11028" width="19" style="131" customWidth="1"/>
    <col min="11029" max="11029" width="17.42578125" style="131" customWidth="1"/>
    <col min="11030" max="11264" width="8.7109375" style="131"/>
    <col min="11265" max="11265" width="6.42578125" style="131" customWidth="1"/>
    <col min="11266" max="11266" width="11.7109375" style="131" customWidth="1"/>
    <col min="11267" max="11267" width="52" style="131" customWidth="1"/>
    <col min="11268" max="11268" width="12" style="131" customWidth="1"/>
    <col min="11269" max="11269" width="22.5703125" style="131" customWidth="1"/>
    <col min="11270" max="11270" width="15.5703125" style="131" customWidth="1"/>
    <col min="11271" max="11271" width="19" style="131" customWidth="1"/>
    <col min="11272" max="11272" width="17.140625" style="131" customWidth="1"/>
    <col min="11273" max="11273" width="16.140625" style="131" customWidth="1"/>
    <col min="11274" max="11274" width="16" style="131" customWidth="1"/>
    <col min="11275" max="11275" width="25" style="131" customWidth="1"/>
    <col min="11276" max="11276" width="19.140625" style="131" customWidth="1"/>
    <col min="11277" max="11277" width="18.7109375" style="131" customWidth="1"/>
    <col min="11278" max="11278" width="16.85546875" style="131" customWidth="1"/>
    <col min="11279" max="11279" width="39.7109375" style="131" customWidth="1"/>
    <col min="11280" max="11280" width="18.85546875" style="131" customWidth="1"/>
    <col min="11281" max="11281" width="18.5703125" style="131" customWidth="1"/>
    <col min="11282" max="11282" width="8.7109375" style="131"/>
    <col min="11283" max="11283" width="0" style="131" hidden="1" customWidth="1"/>
    <col min="11284" max="11284" width="19" style="131" customWidth="1"/>
    <col min="11285" max="11285" width="17.42578125" style="131" customWidth="1"/>
    <col min="11286" max="11520" width="8.7109375" style="131"/>
    <col min="11521" max="11521" width="6.42578125" style="131" customWidth="1"/>
    <col min="11522" max="11522" width="11.7109375" style="131" customWidth="1"/>
    <col min="11523" max="11523" width="52" style="131" customWidth="1"/>
    <col min="11524" max="11524" width="12" style="131" customWidth="1"/>
    <col min="11525" max="11525" width="22.5703125" style="131" customWidth="1"/>
    <col min="11526" max="11526" width="15.5703125" style="131" customWidth="1"/>
    <col min="11527" max="11527" width="19" style="131" customWidth="1"/>
    <col min="11528" max="11528" width="17.140625" style="131" customWidth="1"/>
    <col min="11529" max="11529" width="16.140625" style="131" customWidth="1"/>
    <col min="11530" max="11530" width="16" style="131" customWidth="1"/>
    <col min="11531" max="11531" width="25" style="131" customWidth="1"/>
    <col min="11532" max="11532" width="19.140625" style="131" customWidth="1"/>
    <col min="11533" max="11533" width="18.7109375" style="131" customWidth="1"/>
    <col min="11534" max="11534" width="16.85546875" style="131" customWidth="1"/>
    <col min="11535" max="11535" width="39.7109375" style="131" customWidth="1"/>
    <col min="11536" max="11536" width="18.85546875" style="131" customWidth="1"/>
    <col min="11537" max="11537" width="18.5703125" style="131" customWidth="1"/>
    <col min="11538" max="11538" width="8.7109375" style="131"/>
    <col min="11539" max="11539" width="0" style="131" hidden="1" customWidth="1"/>
    <col min="11540" max="11540" width="19" style="131" customWidth="1"/>
    <col min="11541" max="11541" width="17.42578125" style="131" customWidth="1"/>
    <col min="11542" max="11776" width="8.7109375" style="131"/>
    <col min="11777" max="11777" width="6.42578125" style="131" customWidth="1"/>
    <col min="11778" max="11778" width="11.7109375" style="131" customWidth="1"/>
    <col min="11779" max="11779" width="52" style="131" customWidth="1"/>
    <col min="11780" max="11780" width="12" style="131" customWidth="1"/>
    <col min="11781" max="11781" width="22.5703125" style="131" customWidth="1"/>
    <col min="11782" max="11782" width="15.5703125" style="131" customWidth="1"/>
    <col min="11783" max="11783" width="19" style="131" customWidth="1"/>
    <col min="11784" max="11784" width="17.140625" style="131" customWidth="1"/>
    <col min="11785" max="11785" width="16.140625" style="131" customWidth="1"/>
    <col min="11786" max="11786" width="16" style="131" customWidth="1"/>
    <col min="11787" max="11787" width="25" style="131" customWidth="1"/>
    <col min="11788" max="11788" width="19.140625" style="131" customWidth="1"/>
    <col min="11789" max="11789" width="18.7109375" style="131" customWidth="1"/>
    <col min="11790" max="11790" width="16.85546875" style="131" customWidth="1"/>
    <col min="11791" max="11791" width="39.7109375" style="131" customWidth="1"/>
    <col min="11792" max="11792" width="18.85546875" style="131" customWidth="1"/>
    <col min="11793" max="11793" width="18.5703125" style="131" customWidth="1"/>
    <col min="11794" max="11794" width="8.7109375" style="131"/>
    <col min="11795" max="11795" width="0" style="131" hidden="1" customWidth="1"/>
    <col min="11796" max="11796" width="19" style="131" customWidth="1"/>
    <col min="11797" max="11797" width="17.42578125" style="131" customWidth="1"/>
    <col min="11798" max="12032" width="8.7109375" style="131"/>
    <col min="12033" max="12033" width="6.42578125" style="131" customWidth="1"/>
    <col min="12034" max="12034" width="11.7109375" style="131" customWidth="1"/>
    <col min="12035" max="12035" width="52" style="131" customWidth="1"/>
    <col min="12036" max="12036" width="12" style="131" customWidth="1"/>
    <col min="12037" max="12037" width="22.5703125" style="131" customWidth="1"/>
    <col min="12038" max="12038" width="15.5703125" style="131" customWidth="1"/>
    <col min="12039" max="12039" width="19" style="131" customWidth="1"/>
    <col min="12040" max="12040" width="17.140625" style="131" customWidth="1"/>
    <col min="12041" max="12041" width="16.140625" style="131" customWidth="1"/>
    <col min="12042" max="12042" width="16" style="131" customWidth="1"/>
    <col min="12043" max="12043" width="25" style="131" customWidth="1"/>
    <col min="12044" max="12044" width="19.140625" style="131" customWidth="1"/>
    <col min="12045" max="12045" width="18.7109375" style="131" customWidth="1"/>
    <col min="12046" max="12046" width="16.85546875" style="131" customWidth="1"/>
    <col min="12047" max="12047" width="39.7109375" style="131" customWidth="1"/>
    <col min="12048" max="12048" width="18.85546875" style="131" customWidth="1"/>
    <col min="12049" max="12049" width="18.5703125" style="131" customWidth="1"/>
    <col min="12050" max="12050" width="8.7109375" style="131"/>
    <col min="12051" max="12051" width="0" style="131" hidden="1" customWidth="1"/>
    <col min="12052" max="12052" width="19" style="131" customWidth="1"/>
    <col min="12053" max="12053" width="17.42578125" style="131" customWidth="1"/>
    <col min="12054" max="12288" width="8.7109375" style="131"/>
    <col min="12289" max="12289" width="6.42578125" style="131" customWidth="1"/>
    <col min="12290" max="12290" width="11.7109375" style="131" customWidth="1"/>
    <col min="12291" max="12291" width="52" style="131" customWidth="1"/>
    <col min="12292" max="12292" width="12" style="131" customWidth="1"/>
    <col min="12293" max="12293" width="22.5703125" style="131" customWidth="1"/>
    <col min="12294" max="12294" width="15.5703125" style="131" customWidth="1"/>
    <col min="12295" max="12295" width="19" style="131" customWidth="1"/>
    <col min="12296" max="12296" width="17.140625" style="131" customWidth="1"/>
    <col min="12297" max="12297" width="16.140625" style="131" customWidth="1"/>
    <col min="12298" max="12298" width="16" style="131" customWidth="1"/>
    <col min="12299" max="12299" width="25" style="131" customWidth="1"/>
    <col min="12300" max="12300" width="19.140625" style="131" customWidth="1"/>
    <col min="12301" max="12301" width="18.7109375" style="131" customWidth="1"/>
    <col min="12302" max="12302" width="16.85546875" style="131" customWidth="1"/>
    <col min="12303" max="12303" width="39.7109375" style="131" customWidth="1"/>
    <col min="12304" max="12304" width="18.85546875" style="131" customWidth="1"/>
    <col min="12305" max="12305" width="18.5703125" style="131" customWidth="1"/>
    <col min="12306" max="12306" width="8.7109375" style="131"/>
    <col min="12307" max="12307" width="0" style="131" hidden="1" customWidth="1"/>
    <col min="12308" max="12308" width="19" style="131" customWidth="1"/>
    <col min="12309" max="12309" width="17.42578125" style="131" customWidth="1"/>
    <col min="12310" max="12544" width="8.7109375" style="131"/>
    <col min="12545" max="12545" width="6.42578125" style="131" customWidth="1"/>
    <col min="12546" max="12546" width="11.7109375" style="131" customWidth="1"/>
    <col min="12547" max="12547" width="52" style="131" customWidth="1"/>
    <col min="12548" max="12548" width="12" style="131" customWidth="1"/>
    <col min="12549" max="12549" width="22.5703125" style="131" customWidth="1"/>
    <col min="12550" max="12550" width="15.5703125" style="131" customWidth="1"/>
    <col min="12551" max="12551" width="19" style="131" customWidth="1"/>
    <col min="12552" max="12552" width="17.140625" style="131" customWidth="1"/>
    <col min="12553" max="12553" width="16.140625" style="131" customWidth="1"/>
    <col min="12554" max="12554" width="16" style="131" customWidth="1"/>
    <col min="12555" max="12555" width="25" style="131" customWidth="1"/>
    <col min="12556" max="12556" width="19.140625" style="131" customWidth="1"/>
    <col min="12557" max="12557" width="18.7109375" style="131" customWidth="1"/>
    <col min="12558" max="12558" width="16.85546875" style="131" customWidth="1"/>
    <col min="12559" max="12559" width="39.7109375" style="131" customWidth="1"/>
    <col min="12560" max="12560" width="18.85546875" style="131" customWidth="1"/>
    <col min="12561" max="12561" width="18.5703125" style="131" customWidth="1"/>
    <col min="12562" max="12562" width="8.7109375" style="131"/>
    <col min="12563" max="12563" width="0" style="131" hidden="1" customWidth="1"/>
    <col min="12564" max="12564" width="19" style="131" customWidth="1"/>
    <col min="12565" max="12565" width="17.42578125" style="131" customWidth="1"/>
    <col min="12566" max="12800" width="8.7109375" style="131"/>
    <col min="12801" max="12801" width="6.42578125" style="131" customWidth="1"/>
    <col min="12802" max="12802" width="11.7109375" style="131" customWidth="1"/>
    <col min="12803" max="12803" width="52" style="131" customWidth="1"/>
    <col min="12804" max="12804" width="12" style="131" customWidth="1"/>
    <col min="12805" max="12805" width="22.5703125" style="131" customWidth="1"/>
    <col min="12806" max="12806" width="15.5703125" style="131" customWidth="1"/>
    <col min="12807" max="12807" width="19" style="131" customWidth="1"/>
    <col min="12808" max="12808" width="17.140625" style="131" customWidth="1"/>
    <col min="12809" max="12809" width="16.140625" style="131" customWidth="1"/>
    <col min="12810" max="12810" width="16" style="131" customWidth="1"/>
    <col min="12811" max="12811" width="25" style="131" customWidth="1"/>
    <col min="12812" max="12812" width="19.140625" style="131" customWidth="1"/>
    <col min="12813" max="12813" width="18.7109375" style="131" customWidth="1"/>
    <col min="12814" max="12814" width="16.85546875" style="131" customWidth="1"/>
    <col min="12815" max="12815" width="39.7109375" style="131" customWidth="1"/>
    <col min="12816" max="12816" width="18.85546875" style="131" customWidth="1"/>
    <col min="12817" max="12817" width="18.5703125" style="131" customWidth="1"/>
    <col min="12818" max="12818" width="8.7109375" style="131"/>
    <col min="12819" max="12819" width="0" style="131" hidden="1" customWidth="1"/>
    <col min="12820" max="12820" width="19" style="131" customWidth="1"/>
    <col min="12821" max="12821" width="17.42578125" style="131" customWidth="1"/>
    <col min="12822" max="13056" width="8.7109375" style="131"/>
    <col min="13057" max="13057" width="6.42578125" style="131" customWidth="1"/>
    <col min="13058" max="13058" width="11.7109375" style="131" customWidth="1"/>
    <col min="13059" max="13059" width="52" style="131" customWidth="1"/>
    <col min="13060" max="13060" width="12" style="131" customWidth="1"/>
    <col min="13061" max="13061" width="22.5703125" style="131" customWidth="1"/>
    <col min="13062" max="13062" width="15.5703125" style="131" customWidth="1"/>
    <col min="13063" max="13063" width="19" style="131" customWidth="1"/>
    <col min="13064" max="13064" width="17.140625" style="131" customWidth="1"/>
    <col min="13065" max="13065" width="16.140625" style="131" customWidth="1"/>
    <col min="13066" max="13066" width="16" style="131" customWidth="1"/>
    <col min="13067" max="13067" width="25" style="131" customWidth="1"/>
    <col min="13068" max="13068" width="19.140625" style="131" customWidth="1"/>
    <col min="13069" max="13069" width="18.7109375" style="131" customWidth="1"/>
    <col min="13070" max="13070" width="16.85546875" style="131" customWidth="1"/>
    <col min="13071" max="13071" width="39.7109375" style="131" customWidth="1"/>
    <col min="13072" max="13072" width="18.85546875" style="131" customWidth="1"/>
    <col min="13073" max="13073" width="18.5703125" style="131" customWidth="1"/>
    <col min="13074" max="13074" width="8.7109375" style="131"/>
    <col min="13075" max="13075" width="0" style="131" hidden="1" customWidth="1"/>
    <col min="13076" max="13076" width="19" style="131" customWidth="1"/>
    <col min="13077" max="13077" width="17.42578125" style="131" customWidth="1"/>
    <col min="13078" max="13312" width="8.7109375" style="131"/>
    <col min="13313" max="13313" width="6.42578125" style="131" customWidth="1"/>
    <col min="13314" max="13314" width="11.7109375" style="131" customWidth="1"/>
    <col min="13315" max="13315" width="52" style="131" customWidth="1"/>
    <col min="13316" max="13316" width="12" style="131" customWidth="1"/>
    <col min="13317" max="13317" width="22.5703125" style="131" customWidth="1"/>
    <col min="13318" max="13318" width="15.5703125" style="131" customWidth="1"/>
    <col min="13319" max="13319" width="19" style="131" customWidth="1"/>
    <col min="13320" max="13320" width="17.140625" style="131" customWidth="1"/>
    <col min="13321" max="13321" width="16.140625" style="131" customWidth="1"/>
    <col min="13322" max="13322" width="16" style="131" customWidth="1"/>
    <col min="13323" max="13323" width="25" style="131" customWidth="1"/>
    <col min="13324" max="13324" width="19.140625" style="131" customWidth="1"/>
    <col min="13325" max="13325" width="18.7109375" style="131" customWidth="1"/>
    <col min="13326" max="13326" width="16.85546875" style="131" customWidth="1"/>
    <col min="13327" max="13327" width="39.7109375" style="131" customWidth="1"/>
    <col min="13328" max="13328" width="18.85546875" style="131" customWidth="1"/>
    <col min="13329" max="13329" width="18.5703125" style="131" customWidth="1"/>
    <col min="13330" max="13330" width="8.7109375" style="131"/>
    <col min="13331" max="13331" width="0" style="131" hidden="1" customWidth="1"/>
    <col min="13332" max="13332" width="19" style="131" customWidth="1"/>
    <col min="13333" max="13333" width="17.42578125" style="131" customWidth="1"/>
    <col min="13334" max="13568" width="8.7109375" style="131"/>
    <col min="13569" max="13569" width="6.42578125" style="131" customWidth="1"/>
    <col min="13570" max="13570" width="11.7109375" style="131" customWidth="1"/>
    <col min="13571" max="13571" width="52" style="131" customWidth="1"/>
    <col min="13572" max="13572" width="12" style="131" customWidth="1"/>
    <col min="13573" max="13573" width="22.5703125" style="131" customWidth="1"/>
    <col min="13574" max="13574" width="15.5703125" style="131" customWidth="1"/>
    <col min="13575" max="13575" width="19" style="131" customWidth="1"/>
    <col min="13576" max="13576" width="17.140625" style="131" customWidth="1"/>
    <col min="13577" max="13577" width="16.140625" style="131" customWidth="1"/>
    <col min="13578" max="13578" width="16" style="131" customWidth="1"/>
    <col min="13579" max="13579" width="25" style="131" customWidth="1"/>
    <col min="13580" max="13580" width="19.140625" style="131" customWidth="1"/>
    <col min="13581" max="13581" width="18.7109375" style="131" customWidth="1"/>
    <col min="13582" max="13582" width="16.85546875" style="131" customWidth="1"/>
    <col min="13583" max="13583" width="39.7109375" style="131" customWidth="1"/>
    <col min="13584" max="13584" width="18.85546875" style="131" customWidth="1"/>
    <col min="13585" max="13585" width="18.5703125" style="131" customWidth="1"/>
    <col min="13586" max="13586" width="8.7109375" style="131"/>
    <col min="13587" max="13587" width="0" style="131" hidden="1" customWidth="1"/>
    <col min="13588" max="13588" width="19" style="131" customWidth="1"/>
    <col min="13589" max="13589" width="17.42578125" style="131" customWidth="1"/>
    <col min="13590" max="13824" width="8.7109375" style="131"/>
    <col min="13825" max="13825" width="6.42578125" style="131" customWidth="1"/>
    <col min="13826" max="13826" width="11.7109375" style="131" customWidth="1"/>
    <col min="13827" max="13827" width="52" style="131" customWidth="1"/>
    <col min="13828" max="13828" width="12" style="131" customWidth="1"/>
    <col min="13829" max="13829" width="22.5703125" style="131" customWidth="1"/>
    <col min="13830" max="13830" width="15.5703125" style="131" customWidth="1"/>
    <col min="13831" max="13831" width="19" style="131" customWidth="1"/>
    <col min="13832" max="13832" width="17.140625" style="131" customWidth="1"/>
    <col min="13833" max="13833" width="16.140625" style="131" customWidth="1"/>
    <col min="13834" max="13834" width="16" style="131" customWidth="1"/>
    <col min="13835" max="13835" width="25" style="131" customWidth="1"/>
    <col min="13836" max="13836" width="19.140625" style="131" customWidth="1"/>
    <col min="13837" max="13837" width="18.7109375" style="131" customWidth="1"/>
    <col min="13838" max="13838" width="16.85546875" style="131" customWidth="1"/>
    <col min="13839" max="13839" width="39.7109375" style="131" customWidth="1"/>
    <col min="13840" max="13840" width="18.85546875" style="131" customWidth="1"/>
    <col min="13841" max="13841" width="18.5703125" style="131" customWidth="1"/>
    <col min="13842" max="13842" width="8.7109375" style="131"/>
    <col min="13843" max="13843" width="0" style="131" hidden="1" customWidth="1"/>
    <col min="13844" max="13844" width="19" style="131" customWidth="1"/>
    <col min="13845" max="13845" width="17.42578125" style="131" customWidth="1"/>
    <col min="13846" max="14080" width="8.7109375" style="131"/>
    <col min="14081" max="14081" width="6.42578125" style="131" customWidth="1"/>
    <col min="14082" max="14082" width="11.7109375" style="131" customWidth="1"/>
    <col min="14083" max="14083" width="52" style="131" customWidth="1"/>
    <col min="14084" max="14084" width="12" style="131" customWidth="1"/>
    <col min="14085" max="14085" width="22.5703125" style="131" customWidth="1"/>
    <col min="14086" max="14086" width="15.5703125" style="131" customWidth="1"/>
    <col min="14087" max="14087" width="19" style="131" customWidth="1"/>
    <col min="14088" max="14088" width="17.140625" style="131" customWidth="1"/>
    <col min="14089" max="14089" width="16.140625" style="131" customWidth="1"/>
    <col min="14090" max="14090" width="16" style="131" customWidth="1"/>
    <col min="14091" max="14091" width="25" style="131" customWidth="1"/>
    <col min="14092" max="14092" width="19.140625" style="131" customWidth="1"/>
    <col min="14093" max="14093" width="18.7109375" style="131" customWidth="1"/>
    <col min="14094" max="14094" width="16.85546875" style="131" customWidth="1"/>
    <col min="14095" max="14095" width="39.7109375" style="131" customWidth="1"/>
    <col min="14096" max="14096" width="18.85546875" style="131" customWidth="1"/>
    <col min="14097" max="14097" width="18.5703125" style="131" customWidth="1"/>
    <col min="14098" max="14098" width="8.7109375" style="131"/>
    <col min="14099" max="14099" width="0" style="131" hidden="1" customWidth="1"/>
    <col min="14100" max="14100" width="19" style="131" customWidth="1"/>
    <col min="14101" max="14101" width="17.42578125" style="131" customWidth="1"/>
    <col min="14102" max="14336" width="8.7109375" style="131"/>
    <col min="14337" max="14337" width="6.42578125" style="131" customWidth="1"/>
    <col min="14338" max="14338" width="11.7109375" style="131" customWidth="1"/>
    <col min="14339" max="14339" width="52" style="131" customWidth="1"/>
    <col min="14340" max="14340" width="12" style="131" customWidth="1"/>
    <col min="14341" max="14341" width="22.5703125" style="131" customWidth="1"/>
    <col min="14342" max="14342" width="15.5703125" style="131" customWidth="1"/>
    <col min="14343" max="14343" width="19" style="131" customWidth="1"/>
    <col min="14344" max="14344" width="17.140625" style="131" customWidth="1"/>
    <col min="14345" max="14345" width="16.140625" style="131" customWidth="1"/>
    <col min="14346" max="14346" width="16" style="131" customWidth="1"/>
    <col min="14347" max="14347" width="25" style="131" customWidth="1"/>
    <col min="14348" max="14348" width="19.140625" style="131" customWidth="1"/>
    <col min="14349" max="14349" width="18.7109375" style="131" customWidth="1"/>
    <col min="14350" max="14350" width="16.85546875" style="131" customWidth="1"/>
    <col min="14351" max="14351" width="39.7109375" style="131" customWidth="1"/>
    <col min="14352" max="14352" width="18.85546875" style="131" customWidth="1"/>
    <col min="14353" max="14353" width="18.5703125" style="131" customWidth="1"/>
    <col min="14354" max="14354" width="8.7109375" style="131"/>
    <col min="14355" max="14355" width="0" style="131" hidden="1" customWidth="1"/>
    <col min="14356" max="14356" width="19" style="131" customWidth="1"/>
    <col min="14357" max="14357" width="17.42578125" style="131" customWidth="1"/>
    <col min="14358" max="14592" width="8.7109375" style="131"/>
    <col min="14593" max="14593" width="6.42578125" style="131" customWidth="1"/>
    <col min="14594" max="14594" width="11.7109375" style="131" customWidth="1"/>
    <col min="14595" max="14595" width="52" style="131" customWidth="1"/>
    <col min="14596" max="14596" width="12" style="131" customWidth="1"/>
    <col min="14597" max="14597" width="22.5703125" style="131" customWidth="1"/>
    <col min="14598" max="14598" width="15.5703125" style="131" customWidth="1"/>
    <col min="14599" max="14599" width="19" style="131" customWidth="1"/>
    <col min="14600" max="14600" width="17.140625" style="131" customWidth="1"/>
    <col min="14601" max="14601" width="16.140625" style="131" customWidth="1"/>
    <col min="14602" max="14602" width="16" style="131" customWidth="1"/>
    <col min="14603" max="14603" width="25" style="131" customWidth="1"/>
    <col min="14604" max="14604" width="19.140625" style="131" customWidth="1"/>
    <col min="14605" max="14605" width="18.7109375" style="131" customWidth="1"/>
    <col min="14606" max="14606" width="16.85546875" style="131" customWidth="1"/>
    <col min="14607" max="14607" width="39.7109375" style="131" customWidth="1"/>
    <col min="14608" max="14608" width="18.85546875" style="131" customWidth="1"/>
    <col min="14609" max="14609" width="18.5703125" style="131" customWidth="1"/>
    <col min="14610" max="14610" width="8.7109375" style="131"/>
    <col min="14611" max="14611" width="0" style="131" hidden="1" customWidth="1"/>
    <col min="14612" max="14612" width="19" style="131" customWidth="1"/>
    <col min="14613" max="14613" width="17.42578125" style="131" customWidth="1"/>
    <col min="14614" max="14848" width="8.7109375" style="131"/>
    <col min="14849" max="14849" width="6.42578125" style="131" customWidth="1"/>
    <col min="14850" max="14850" width="11.7109375" style="131" customWidth="1"/>
    <col min="14851" max="14851" width="52" style="131" customWidth="1"/>
    <col min="14852" max="14852" width="12" style="131" customWidth="1"/>
    <col min="14853" max="14853" width="22.5703125" style="131" customWidth="1"/>
    <col min="14854" max="14854" width="15.5703125" style="131" customWidth="1"/>
    <col min="14855" max="14855" width="19" style="131" customWidth="1"/>
    <col min="14856" max="14856" width="17.140625" style="131" customWidth="1"/>
    <col min="14857" max="14857" width="16.140625" style="131" customWidth="1"/>
    <col min="14858" max="14858" width="16" style="131" customWidth="1"/>
    <col min="14859" max="14859" width="25" style="131" customWidth="1"/>
    <col min="14860" max="14860" width="19.140625" style="131" customWidth="1"/>
    <col min="14861" max="14861" width="18.7109375" style="131" customWidth="1"/>
    <col min="14862" max="14862" width="16.85546875" style="131" customWidth="1"/>
    <col min="14863" max="14863" width="39.7109375" style="131" customWidth="1"/>
    <col min="14864" max="14864" width="18.85546875" style="131" customWidth="1"/>
    <col min="14865" max="14865" width="18.5703125" style="131" customWidth="1"/>
    <col min="14866" max="14866" width="8.7109375" style="131"/>
    <col min="14867" max="14867" width="0" style="131" hidden="1" customWidth="1"/>
    <col min="14868" max="14868" width="19" style="131" customWidth="1"/>
    <col min="14869" max="14869" width="17.42578125" style="131" customWidth="1"/>
    <col min="14870" max="15104" width="8.7109375" style="131"/>
    <col min="15105" max="15105" width="6.42578125" style="131" customWidth="1"/>
    <col min="15106" max="15106" width="11.7109375" style="131" customWidth="1"/>
    <col min="15107" max="15107" width="52" style="131" customWidth="1"/>
    <col min="15108" max="15108" width="12" style="131" customWidth="1"/>
    <col min="15109" max="15109" width="22.5703125" style="131" customWidth="1"/>
    <col min="15110" max="15110" width="15.5703125" style="131" customWidth="1"/>
    <col min="15111" max="15111" width="19" style="131" customWidth="1"/>
    <col min="15112" max="15112" width="17.140625" style="131" customWidth="1"/>
    <col min="15113" max="15113" width="16.140625" style="131" customWidth="1"/>
    <col min="15114" max="15114" width="16" style="131" customWidth="1"/>
    <col min="15115" max="15115" width="25" style="131" customWidth="1"/>
    <col min="15116" max="15116" width="19.140625" style="131" customWidth="1"/>
    <col min="15117" max="15117" width="18.7109375" style="131" customWidth="1"/>
    <col min="15118" max="15118" width="16.85546875" style="131" customWidth="1"/>
    <col min="15119" max="15119" width="39.7109375" style="131" customWidth="1"/>
    <col min="15120" max="15120" width="18.85546875" style="131" customWidth="1"/>
    <col min="15121" max="15121" width="18.5703125" style="131" customWidth="1"/>
    <col min="15122" max="15122" width="8.7109375" style="131"/>
    <col min="15123" max="15123" width="0" style="131" hidden="1" customWidth="1"/>
    <col min="15124" max="15124" width="19" style="131" customWidth="1"/>
    <col min="15125" max="15125" width="17.42578125" style="131" customWidth="1"/>
    <col min="15126" max="15360" width="8.7109375" style="131"/>
    <col min="15361" max="15361" width="6.42578125" style="131" customWidth="1"/>
    <col min="15362" max="15362" width="11.7109375" style="131" customWidth="1"/>
    <col min="15363" max="15363" width="52" style="131" customWidth="1"/>
    <col min="15364" max="15364" width="12" style="131" customWidth="1"/>
    <col min="15365" max="15365" width="22.5703125" style="131" customWidth="1"/>
    <col min="15366" max="15366" width="15.5703125" style="131" customWidth="1"/>
    <col min="15367" max="15367" width="19" style="131" customWidth="1"/>
    <col min="15368" max="15368" width="17.140625" style="131" customWidth="1"/>
    <col min="15369" max="15369" width="16.140625" style="131" customWidth="1"/>
    <col min="15370" max="15370" width="16" style="131" customWidth="1"/>
    <col min="15371" max="15371" width="25" style="131" customWidth="1"/>
    <col min="15372" max="15372" width="19.140625" style="131" customWidth="1"/>
    <col min="15373" max="15373" width="18.7109375" style="131" customWidth="1"/>
    <col min="15374" max="15374" width="16.85546875" style="131" customWidth="1"/>
    <col min="15375" max="15375" width="39.7109375" style="131" customWidth="1"/>
    <col min="15376" max="15376" width="18.85546875" style="131" customWidth="1"/>
    <col min="15377" max="15377" width="18.5703125" style="131" customWidth="1"/>
    <col min="15378" max="15378" width="8.7109375" style="131"/>
    <col min="15379" max="15379" width="0" style="131" hidden="1" customWidth="1"/>
    <col min="15380" max="15380" width="19" style="131" customWidth="1"/>
    <col min="15381" max="15381" width="17.42578125" style="131" customWidth="1"/>
    <col min="15382" max="15616" width="8.7109375" style="131"/>
    <col min="15617" max="15617" width="6.42578125" style="131" customWidth="1"/>
    <col min="15618" max="15618" width="11.7109375" style="131" customWidth="1"/>
    <col min="15619" max="15619" width="52" style="131" customWidth="1"/>
    <col min="15620" max="15620" width="12" style="131" customWidth="1"/>
    <col min="15621" max="15621" width="22.5703125" style="131" customWidth="1"/>
    <col min="15622" max="15622" width="15.5703125" style="131" customWidth="1"/>
    <col min="15623" max="15623" width="19" style="131" customWidth="1"/>
    <col min="15624" max="15624" width="17.140625" style="131" customWidth="1"/>
    <col min="15625" max="15625" width="16.140625" style="131" customWidth="1"/>
    <col min="15626" max="15626" width="16" style="131" customWidth="1"/>
    <col min="15627" max="15627" width="25" style="131" customWidth="1"/>
    <col min="15628" max="15628" width="19.140625" style="131" customWidth="1"/>
    <col min="15629" max="15629" width="18.7109375" style="131" customWidth="1"/>
    <col min="15630" max="15630" width="16.85546875" style="131" customWidth="1"/>
    <col min="15631" max="15631" width="39.7109375" style="131" customWidth="1"/>
    <col min="15632" max="15632" width="18.85546875" style="131" customWidth="1"/>
    <col min="15633" max="15633" width="18.5703125" style="131" customWidth="1"/>
    <col min="15634" max="15634" width="8.7109375" style="131"/>
    <col min="15635" max="15635" width="0" style="131" hidden="1" customWidth="1"/>
    <col min="15636" max="15636" width="19" style="131" customWidth="1"/>
    <col min="15637" max="15637" width="17.42578125" style="131" customWidth="1"/>
    <col min="15638" max="15872" width="8.7109375" style="131"/>
    <col min="15873" max="15873" width="6.42578125" style="131" customWidth="1"/>
    <col min="15874" max="15874" width="11.7109375" style="131" customWidth="1"/>
    <col min="15875" max="15875" width="52" style="131" customWidth="1"/>
    <col min="15876" max="15876" width="12" style="131" customWidth="1"/>
    <col min="15877" max="15877" width="22.5703125" style="131" customWidth="1"/>
    <col min="15878" max="15878" width="15.5703125" style="131" customWidth="1"/>
    <col min="15879" max="15879" width="19" style="131" customWidth="1"/>
    <col min="15880" max="15880" width="17.140625" style="131" customWidth="1"/>
    <col min="15881" max="15881" width="16.140625" style="131" customWidth="1"/>
    <col min="15882" max="15882" width="16" style="131" customWidth="1"/>
    <col min="15883" max="15883" width="25" style="131" customWidth="1"/>
    <col min="15884" max="15884" width="19.140625" style="131" customWidth="1"/>
    <col min="15885" max="15885" width="18.7109375" style="131" customWidth="1"/>
    <col min="15886" max="15886" width="16.85546875" style="131" customWidth="1"/>
    <col min="15887" max="15887" width="39.7109375" style="131" customWidth="1"/>
    <col min="15888" max="15888" width="18.85546875" style="131" customWidth="1"/>
    <col min="15889" max="15889" width="18.5703125" style="131" customWidth="1"/>
    <col min="15890" max="15890" width="8.7109375" style="131"/>
    <col min="15891" max="15891" width="0" style="131" hidden="1" customWidth="1"/>
    <col min="15892" max="15892" width="19" style="131" customWidth="1"/>
    <col min="15893" max="15893" width="17.42578125" style="131" customWidth="1"/>
    <col min="15894" max="16128" width="8.7109375" style="131"/>
    <col min="16129" max="16129" width="6.42578125" style="131" customWidth="1"/>
    <col min="16130" max="16130" width="11.7109375" style="131" customWidth="1"/>
    <col min="16131" max="16131" width="52" style="131" customWidth="1"/>
    <col min="16132" max="16132" width="12" style="131" customWidth="1"/>
    <col min="16133" max="16133" width="22.5703125" style="131" customWidth="1"/>
    <col min="16134" max="16134" width="15.5703125" style="131" customWidth="1"/>
    <col min="16135" max="16135" width="19" style="131" customWidth="1"/>
    <col min="16136" max="16136" width="17.140625" style="131" customWidth="1"/>
    <col min="16137" max="16137" width="16.140625" style="131" customWidth="1"/>
    <col min="16138" max="16138" width="16" style="131" customWidth="1"/>
    <col min="16139" max="16139" width="25" style="131" customWidth="1"/>
    <col min="16140" max="16140" width="19.140625" style="131" customWidth="1"/>
    <col min="16141" max="16141" width="18.7109375" style="131" customWidth="1"/>
    <col min="16142" max="16142" width="16.85546875" style="131" customWidth="1"/>
    <col min="16143" max="16143" width="39.7109375" style="131" customWidth="1"/>
    <col min="16144" max="16144" width="18.85546875" style="131" customWidth="1"/>
    <col min="16145" max="16145" width="18.5703125" style="131" customWidth="1"/>
    <col min="16146" max="16146" width="8.7109375" style="131"/>
    <col min="16147" max="16147" width="0" style="131" hidden="1" customWidth="1"/>
    <col min="16148" max="16148" width="19" style="131" customWidth="1"/>
    <col min="16149" max="16149" width="17.42578125" style="131" customWidth="1"/>
    <col min="16150" max="16384" width="8.7109375" style="131"/>
  </cols>
  <sheetData>
    <row r="1" spans="1:19" s="129" customFormat="1">
      <c r="A1" s="227"/>
      <c r="B1" s="168"/>
      <c r="C1" s="175"/>
      <c r="D1" s="175"/>
      <c r="E1" s="175"/>
      <c r="F1" s="175"/>
      <c r="G1" s="174"/>
      <c r="H1" s="240"/>
      <c r="I1" s="176"/>
      <c r="J1" s="176"/>
      <c r="K1" s="174"/>
      <c r="L1" s="175"/>
      <c r="M1" s="175"/>
      <c r="N1" s="175"/>
      <c r="O1" s="175"/>
      <c r="P1" s="174"/>
      <c r="Q1" s="174"/>
      <c r="R1" s="175"/>
      <c r="S1" s="175"/>
    </row>
    <row r="2" spans="1:19" s="129" customFormat="1" ht="21">
      <c r="A2" s="227"/>
      <c r="B2" s="194" t="s">
        <v>460</v>
      </c>
      <c r="C2" s="197"/>
      <c r="D2" s="175"/>
      <c r="E2" s="175"/>
      <c r="F2" s="175"/>
      <c r="G2" s="174"/>
      <c r="H2" s="240"/>
      <c r="I2" s="176"/>
      <c r="J2" s="176"/>
      <c r="K2" s="174"/>
      <c r="L2" s="175"/>
      <c r="M2" s="175"/>
      <c r="N2" s="175"/>
      <c r="O2" s="175"/>
      <c r="P2" s="174"/>
      <c r="Q2" s="174"/>
      <c r="R2" s="175"/>
      <c r="S2" s="175"/>
    </row>
    <row r="3" spans="1:19" s="129" customFormat="1" ht="21">
      <c r="A3" s="227"/>
      <c r="B3" s="195" t="s">
        <v>563</v>
      </c>
      <c r="C3" s="197"/>
      <c r="D3" s="175"/>
      <c r="E3" s="175"/>
      <c r="F3" s="175"/>
      <c r="G3" s="174"/>
      <c r="H3" s="240"/>
      <c r="I3" s="176"/>
      <c r="J3" s="176"/>
      <c r="K3" s="174"/>
      <c r="L3" s="175"/>
      <c r="M3" s="175"/>
      <c r="N3" s="175"/>
      <c r="O3" s="175"/>
      <c r="P3" s="174"/>
      <c r="Q3" s="174"/>
      <c r="R3" s="175"/>
      <c r="S3" s="175"/>
    </row>
    <row r="4" spans="1:19" s="129" customFormat="1" ht="21">
      <c r="A4" s="227"/>
      <c r="B4" s="195" t="s">
        <v>564</v>
      </c>
      <c r="C4" s="197"/>
      <c r="D4" s="175"/>
      <c r="E4" s="175"/>
      <c r="F4" s="175"/>
      <c r="G4" s="174"/>
      <c r="H4" s="240"/>
      <c r="I4" s="176"/>
      <c r="J4" s="176"/>
      <c r="K4" s="174"/>
      <c r="L4" s="175"/>
      <c r="M4" s="175"/>
      <c r="N4" s="175"/>
      <c r="O4" s="175"/>
      <c r="P4" s="174"/>
      <c r="Q4" s="174"/>
      <c r="R4" s="175"/>
      <c r="S4" s="175"/>
    </row>
    <row r="5" spans="1:19" s="129" customFormat="1" ht="21">
      <c r="A5" s="227"/>
      <c r="B5" s="202" t="s">
        <v>565</v>
      </c>
      <c r="C5" s="198"/>
      <c r="D5" s="175"/>
      <c r="E5" s="175"/>
      <c r="F5" s="175"/>
      <c r="G5" s="174"/>
      <c r="H5" s="240"/>
      <c r="I5" s="176"/>
      <c r="J5" s="176"/>
      <c r="K5" s="174"/>
      <c r="L5" s="175"/>
      <c r="M5" s="175"/>
      <c r="N5" s="175"/>
      <c r="O5" s="175"/>
      <c r="P5" s="174"/>
      <c r="Q5" s="174"/>
      <c r="R5" s="175"/>
      <c r="S5" s="175"/>
    </row>
    <row r="6" spans="1:19" s="129" customFormat="1" ht="21">
      <c r="A6" s="227"/>
      <c r="B6" s="196"/>
      <c r="C6" s="197"/>
      <c r="D6" s="175"/>
      <c r="E6" s="175"/>
      <c r="F6" s="175"/>
      <c r="G6" s="174"/>
      <c r="H6" s="240"/>
      <c r="I6" s="176"/>
      <c r="J6" s="176"/>
      <c r="K6" s="174"/>
      <c r="L6" s="175"/>
      <c r="M6" s="175"/>
      <c r="N6" s="175"/>
      <c r="O6" s="175"/>
      <c r="P6" s="174"/>
      <c r="Q6" s="174"/>
      <c r="R6" s="175"/>
      <c r="S6" s="175"/>
    </row>
    <row r="7" spans="1:19" s="129" customFormat="1" ht="21">
      <c r="A7" s="227"/>
      <c r="B7" s="195" t="s">
        <v>566</v>
      </c>
      <c r="C7" s="197"/>
      <c r="D7" s="175"/>
      <c r="E7" s="175"/>
      <c r="F7" s="175"/>
      <c r="G7" s="174"/>
      <c r="H7" s="240"/>
      <c r="I7" s="176"/>
      <c r="J7" s="176"/>
      <c r="K7" s="174"/>
      <c r="L7" s="175"/>
      <c r="M7" s="175"/>
      <c r="N7" s="175"/>
      <c r="O7" s="175"/>
      <c r="P7" s="174"/>
      <c r="Q7" s="174"/>
      <c r="R7" s="175"/>
      <c r="S7" s="175"/>
    </row>
    <row r="8" spans="1:19" s="129" customFormat="1" ht="21">
      <c r="A8" s="227"/>
      <c r="B8" s="206" t="s">
        <v>567</v>
      </c>
      <c r="C8" s="207"/>
      <c r="D8" s="199"/>
      <c r="E8" s="175"/>
      <c r="F8" s="175"/>
      <c r="G8" s="174"/>
      <c r="H8" s="240"/>
      <c r="I8" s="176"/>
      <c r="J8" s="176"/>
      <c r="K8" s="174"/>
      <c r="L8" s="175"/>
      <c r="M8" s="175"/>
      <c r="N8" s="175"/>
      <c r="O8" s="175"/>
      <c r="P8" s="174"/>
      <c r="Q8" s="174"/>
      <c r="R8" s="175"/>
      <c r="S8" s="175"/>
    </row>
    <row r="9" spans="1:19" s="129" customFormat="1" ht="21">
      <c r="A9" s="227"/>
      <c r="B9" s="208" t="s">
        <v>568</v>
      </c>
      <c r="C9" s="210"/>
      <c r="D9" s="200"/>
      <c r="E9" s="209"/>
      <c r="F9" s="175"/>
      <c r="G9" s="174"/>
      <c r="H9" s="240"/>
      <c r="I9" s="176"/>
      <c r="J9" s="176"/>
      <c r="K9" s="174"/>
      <c r="L9" s="175"/>
      <c r="M9" s="175"/>
      <c r="N9" s="175"/>
      <c r="O9" s="175"/>
      <c r="P9" s="174"/>
      <c r="Q9" s="174"/>
      <c r="R9" s="175"/>
      <c r="S9" s="175"/>
    </row>
    <row r="10" spans="1:19" s="129" customFormat="1" ht="21">
      <c r="A10" s="227"/>
      <c r="B10" s="195" t="s">
        <v>569</v>
      </c>
      <c r="C10" s="210"/>
      <c r="D10" s="200"/>
      <c r="E10" s="209"/>
      <c r="F10" s="175"/>
      <c r="G10" s="174"/>
      <c r="H10" s="240"/>
      <c r="I10" s="176"/>
      <c r="J10" s="176"/>
      <c r="K10" s="174"/>
      <c r="L10" s="175"/>
      <c r="M10" s="175"/>
      <c r="N10" s="175"/>
      <c r="O10" s="175"/>
      <c r="P10" s="174"/>
      <c r="Q10" s="174"/>
      <c r="R10" s="175"/>
      <c r="S10" s="175"/>
    </row>
    <row r="11" spans="1:19" s="129" customFormat="1" ht="15.6" customHeight="1">
      <c r="A11" s="227"/>
      <c r="B11" s="195"/>
      <c r="C11" s="210"/>
      <c r="D11" s="200"/>
      <c r="E11" s="209"/>
      <c r="F11" s="175"/>
      <c r="G11" s="174"/>
      <c r="H11" s="240"/>
      <c r="I11" s="176"/>
      <c r="J11" s="176"/>
      <c r="K11" s="174"/>
      <c r="L11" s="175"/>
      <c r="M11" s="175"/>
      <c r="N11" s="175"/>
      <c r="O11" s="175"/>
      <c r="P11" s="174"/>
      <c r="Q11" s="174"/>
      <c r="R11" s="175"/>
      <c r="S11" s="175"/>
    </row>
    <row r="12" spans="1:19" s="129" customFormat="1">
      <c r="A12" s="228"/>
      <c r="B12" s="211"/>
      <c r="C12" s="212"/>
      <c r="D12" s="212"/>
      <c r="E12" s="212"/>
      <c r="F12" s="175"/>
      <c r="G12" s="174"/>
      <c r="H12" s="240"/>
      <c r="I12" s="176"/>
      <c r="J12" s="176"/>
      <c r="K12" s="174"/>
      <c r="L12" s="175"/>
      <c r="M12" s="175"/>
      <c r="N12" s="175"/>
      <c r="O12" s="175"/>
      <c r="P12" s="174"/>
      <c r="Q12" s="174"/>
      <c r="R12" s="175"/>
      <c r="S12" s="175"/>
    </row>
    <row r="13" spans="1:19">
      <c r="A13" s="1017">
        <v>1</v>
      </c>
      <c r="B13" s="1014" t="s">
        <v>570</v>
      </c>
      <c r="C13" s="1016"/>
      <c r="D13" s="1016"/>
      <c r="E13" s="1016"/>
      <c r="F13" s="1016"/>
      <c r="G13" s="1016"/>
      <c r="H13" s="1016"/>
      <c r="I13" s="1016"/>
      <c r="J13" s="1016"/>
      <c r="K13" s="1016"/>
      <c r="L13" s="1016"/>
      <c r="M13" s="1016"/>
      <c r="N13" s="1016"/>
      <c r="O13" s="1016"/>
      <c r="P13" s="1016"/>
      <c r="Q13" s="1015"/>
      <c r="R13" s="167"/>
      <c r="S13" s="167"/>
    </row>
    <row r="14" spans="1:19" ht="15.75" customHeight="1">
      <c r="A14" s="1018"/>
      <c r="B14" s="1000" t="s">
        <v>571</v>
      </c>
      <c r="C14" s="1000" t="s">
        <v>572</v>
      </c>
      <c r="D14" s="1000" t="s">
        <v>573</v>
      </c>
      <c r="E14" s="1000" t="s">
        <v>574</v>
      </c>
      <c r="F14" s="1000" t="s">
        <v>575</v>
      </c>
      <c r="G14" s="1000" t="s">
        <v>576</v>
      </c>
      <c r="H14" s="1002"/>
      <c r="I14" s="1003"/>
      <c r="J14" s="1004"/>
      <c r="K14" s="1025" t="s">
        <v>577</v>
      </c>
      <c r="L14" s="1000" t="s">
        <v>578</v>
      </c>
      <c r="M14" s="1002" t="s">
        <v>579</v>
      </c>
      <c r="N14" s="1004"/>
      <c r="O14" s="1000" t="s">
        <v>580</v>
      </c>
      <c r="P14" s="1000" t="s">
        <v>581</v>
      </c>
      <c r="Q14" s="1000" t="s">
        <v>155</v>
      </c>
      <c r="R14" s="167"/>
      <c r="S14" s="167"/>
    </row>
    <row r="15" spans="1:19" ht="66" customHeight="1">
      <c r="A15" s="1019"/>
      <c r="B15" s="1001"/>
      <c r="C15" s="1001"/>
      <c r="D15" s="1001"/>
      <c r="E15" s="1001"/>
      <c r="F15" s="1001"/>
      <c r="G15" s="1001"/>
      <c r="H15" s="793" t="s">
        <v>582</v>
      </c>
      <c r="I15" s="794" t="s">
        <v>583</v>
      </c>
      <c r="J15" s="794" t="s">
        <v>584</v>
      </c>
      <c r="K15" s="1026"/>
      <c r="L15" s="1001"/>
      <c r="M15" s="795" t="s">
        <v>585</v>
      </c>
      <c r="N15" s="795" t="s">
        <v>586</v>
      </c>
      <c r="O15" s="1001"/>
      <c r="P15" s="1001"/>
      <c r="Q15" s="1001"/>
      <c r="R15" s="167"/>
      <c r="S15" s="205" t="s">
        <v>587</v>
      </c>
    </row>
    <row r="16" spans="1:19" s="135" customFormat="1">
      <c r="A16" s="796">
        <v>1.01</v>
      </c>
      <c r="B16" s="797"/>
      <c r="C16" s="798"/>
      <c r="D16" s="797"/>
      <c r="E16" s="797"/>
      <c r="F16" s="797"/>
      <c r="G16" s="799"/>
      <c r="H16" s="800"/>
      <c r="I16" s="801"/>
      <c r="J16" s="801"/>
      <c r="K16" s="802"/>
      <c r="L16" s="797"/>
      <c r="M16" s="803"/>
      <c r="N16" s="803"/>
      <c r="O16" s="799"/>
      <c r="P16" s="804"/>
      <c r="Q16" s="797"/>
      <c r="R16" s="237"/>
      <c r="S16" s="805">
        <v>97331447.12999998</v>
      </c>
    </row>
    <row r="17" spans="1:20">
      <c r="A17" s="229"/>
      <c r="B17" s="167"/>
      <c r="C17" s="167"/>
      <c r="D17" s="167"/>
      <c r="E17" s="167"/>
      <c r="F17" s="167"/>
      <c r="G17" s="193" t="s">
        <v>266</v>
      </c>
      <c r="H17" s="239">
        <f>SUM(H16)</f>
        <v>0</v>
      </c>
      <c r="I17" s="167"/>
      <c r="J17" s="167"/>
      <c r="K17" s="167"/>
      <c r="L17" s="167"/>
      <c r="M17" s="167"/>
      <c r="N17" s="167"/>
      <c r="O17" s="167"/>
      <c r="P17" s="167"/>
      <c r="Q17" s="167"/>
      <c r="R17" s="167"/>
      <c r="S17" s="167"/>
    </row>
    <row r="18" spans="1:20">
      <c r="A18" s="1017">
        <v>2</v>
      </c>
      <c r="B18" s="1014" t="s">
        <v>588</v>
      </c>
      <c r="C18" s="1016"/>
      <c r="D18" s="1016"/>
      <c r="E18" s="1016"/>
      <c r="F18" s="1016"/>
      <c r="G18" s="1016"/>
      <c r="H18" s="1016"/>
      <c r="I18" s="1016"/>
      <c r="J18" s="1016"/>
      <c r="K18" s="1016"/>
      <c r="L18" s="1016"/>
      <c r="M18" s="1016"/>
      <c r="N18" s="1016"/>
      <c r="O18" s="1016"/>
      <c r="P18" s="1016"/>
      <c r="Q18" s="1015"/>
      <c r="R18" s="167"/>
      <c r="S18" s="167"/>
    </row>
    <row r="19" spans="1:20" ht="15.6" customHeight="1">
      <c r="A19" s="1018"/>
      <c r="B19" s="1000" t="s">
        <v>571</v>
      </c>
      <c r="C19" s="1000" t="s">
        <v>589</v>
      </c>
      <c r="D19" s="1000" t="s">
        <v>573</v>
      </c>
      <c r="E19" s="1000" t="s">
        <v>574</v>
      </c>
      <c r="F19" s="1000" t="s">
        <v>575</v>
      </c>
      <c r="G19" s="1000" t="s">
        <v>576</v>
      </c>
      <c r="H19" s="1002"/>
      <c r="I19" s="1003"/>
      <c r="J19" s="1004"/>
      <c r="K19" s="1000" t="s">
        <v>590</v>
      </c>
      <c r="L19" s="1000" t="s">
        <v>591</v>
      </c>
      <c r="M19" s="1002" t="s">
        <v>592</v>
      </c>
      <c r="N19" s="1004"/>
      <c r="O19" s="1000" t="s">
        <v>593</v>
      </c>
      <c r="P19" s="1000" t="s">
        <v>581</v>
      </c>
      <c r="Q19" s="1000" t="s">
        <v>155</v>
      </c>
      <c r="R19" s="167"/>
      <c r="S19" s="167"/>
    </row>
    <row r="20" spans="1:20" ht="47.25">
      <c r="A20" s="1019"/>
      <c r="B20" s="1001"/>
      <c r="C20" s="1001"/>
      <c r="D20" s="1001"/>
      <c r="E20" s="1001"/>
      <c r="F20" s="1001"/>
      <c r="G20" s="1001"/>
      <c r="H20" s="793" t="s">
        <v>582</v>
      </c>
      <c r="I20" s="794" t="s">
        <v>583</v>
      </c>
      <c r="J20" s="794" t="s">
        <v>584</v>
      </c>
      <c r="K20" s="1001"/>
      <c r="L20" s="1001"/>
      <c r="M20" s="795" t="s">
        <v>585</v>
      </c>
      <c r="N20" s="795" t="s">
        <v>586</v>
      </c>
      <c r="O20" s="1001"/>
      <c r="P20" s="1001"/>
      <c r="Q20" s="1001"/>
      <c r="R20" s="167"/>
      <c r="S20" s="167"/>
    </row>
    <row r="21" spans="1:20" s="135" customFormat="1">
      <c r="A21" s="806">
        <v>2.0099999999999998</v>
      </c>
      <c r="B21" s="807" t="s">
        <v>554</v>
      </c>
      <c r="C21" s="808" t="s">
        <v>594</v>
      </c>
      <c r="D21" s="809"/>
      <c r="E21" s="810" t="s">
        <v>595</v>
      </c>
      <c r="F21" s="809"/>
      <c r="G21" s="809"/>
      <c r="H21" s="811">
        <v>85714.29</v>
      </c>
      <c r="I21" s="812">
        <v>1</v>
      </c>
      <c r="J21" s="812"/>
      <c r="K21" s="813"/>
      <c r="L21" s="809" t="s">
        <v>596</v>
      </c>
      <c r="M21" s="814">
        <v>43617</v>
      </c>
      <c r="N21" s="814"/>
      <c r="O21" s="815"/>
      <c r="P21" s="815"/>
      <c r="Q21" s="809"/>
      <c r="R21" s="185"/>
      <c r="S21" s="816">
        <v>66500</v>
      </c>
    </row>
    <row r="22" spans="1:20" s="135" customFormat="1">
      <c r="A22" s="806">
        <v>2.02</v>
      </c>
      <c r="B22" s="807" t="s">
        <v>519</v>
      </c>
      <c r="C22" s="808" t="s">
        <v>597</v>
      </c>
      <c r="D22" s="809"/>
      <c r="E22" s="810" t="s">
        <v>595</v>
      </c>
      <c r="F22" s="809"/>
      <c r="G22" s="809"/>
      <c r="H22" s="811">
        <v>857142.86</v>
      </c>
      <c r="I22" s="812">
        <v>1</v>
      </c>
      <c r="J22" s="812"/>
      <c r="K22" s="813"/>
      <c r="L22" s="809" t="s">
        <v>596</v>
      </c>
      <c r="M22" s="814">
        <v>43617</v>
      </c>
      <c r="N22" s="814"/>
      <c r="O22" s="815"/>
      <c r="P22" s="815"/>
      <c r="Q22" s="809"/>
      <c r="R22" s="185"/>
      <c r="S22" s="816">
        <v>59500</v>
      </c>
    </row>
    <row r="23" spans="1:20" s="135" customFormat="1" ht="31.5">
      <c r="A23" s="806">
        <v>2.0299999999999998</v>
      </c>
      <c r="B23" s="807" t="s">
        <v>519</v>
      </c>
      <c r="C23" s="808" t="s">
        <v>598</v>
      </c>
      <c r="D23" s="809"/>
      <c r="E23" s="810" t="s">
        <v>595</v>
      </c>
      <c r="F23" s="809"/>
      <c r="G23" s="809"/>
      <c r="H23" s="811">
        <v>142857.14000000001</v>
      </c>
      <c r="I23" s="812">
        <v>1</v>
      </c>
      <c r="J23" s="812"/>
      <c r="K23" s="813"/>
      <c r="L23" s="809" t="s">
        <v>596</v>
      </c>
      <c r="M23" s="814">
        <v>43618</v>
      </c>
      <c r="N23" s="814"/>
      <c r="O23" s="815"/>
      <c r="P23" s="815"/>
      <c r="Q23" s="809"/>
      <c r="R23" s="185"/>
      <c r="S23" s="816">
        <v>60000</v>
      </c>
    </row>
    <row r="24" spans="1:20" s="135" customFormat="1" ht="31.5">
      <c r="A24" s="806">
        <v>2.04</v>
      </c>
      <c r="B24" s="807" t="s">
        <v>530</v>
      </c>
      <c r="C24" s="808" t="s">
        <v>599</v>
      </c>
      <c r="D24" s="809"/>
      <c r="E24" s="810" t="s">
        <v>595</v>
      </c>
      <c r="F24" s="809"/>
      <c r="G24" s="809"/>
      <c r="H24" s="811">
        <v>53142.86</v>
      </c>
      <c r="I24" s="812">
        <v>1</v>
      </c>
      <c r="J24" s="812"/>
      <c r="K24" s="813"/>
      <c r="L24" s="809" t="s">
        <v>596</v>
      </c>
      <c r="M24" s="814">
        <v>43617</v>
      </c>
      <c r="N24" s="814"/>
      <c r="O24" s="815"/>
      <c r="P24" s="815"/>
      <c r="Q24" s="809"/>
      <c r="R24" s="185"/>
      <c r="S24" s="816"/>
    </row>
    <row r="25" spans="1:20" s="135" customFormat="1">
      <c r="A25" s="806">
        <v>2.0499999999999998</v>
      </c>
      <c r="B25" s="807" t="s">
        <v>530</v>
      </c>
      <c r="C25" s="817" t="s">
        <v>600</v>
      </c>
      <c r="D25" s="809"/>
      <c r="E25" s="810" t="s">
        <v>595</v>
      </c>
      <c r="F25" s="809"/>
      <c r="G25" s="809"/>
      <c r="H25" s="811">
        <v>15428.57</v>
      </c>
      <c r="I25" s="812">
        <v>1</v>
      </c>
      <c r="J25" s="812"/>
      <c r="K25" s="813"/>
      <c r="L25" s="809" t="s">
        <v>596</v>
      </c>
      <c r="M25" s="814">
        <v>43497</v>
      </c>
      <c r="N25" s="814"/>
      <c r="O25" s="815"/>
      <c r="P25" s="815"/>
      <c r="Q25" s="809"/>
      <c r="R25" s="185"/>
      <c r="S25" s="816"/>
    </row>
    <row r="26" spans="1:20" s="135" customFormat="1" ht="31.5">
      <c r="A26" s="806">
        <v>2.06</v>
      </c>
      <c r="B26" s="807" t="s">
        <v>530</v>
      </c>
      <c r="C26" s="808" t="s">
        <v>601</v>
      </c>
      <c r="D26" s="809"/>
      <c r="E26" s="810" t="s">
        <v>595</v>
      </c>
      <c r="F26" s="809"/>
      <c r="G26" s="809"/>
      <c r="H26" s="811">
        <v>1428571.43</v>
      </c>
      <c r="I26" s="812">
        <v>1</v>
      </c>
      <c r="J26" s="812"/>
      <c r="K26" s="813"/>
      <c r="L26" s="809" t="s">
        <v>596</v>
      </c>
      <c r="M26" s="814">
        <v>43617</v>
      </c>
      <c r="N26" s="814"/>
      <c r="O26" s="815"/>
      <c r="P26" s="815"/>
      <c r="Q26" s="809"/>
      <c r="R26" s="185"/>
      <c r="S26" s="816"/>
    </row>
    <row r="27" spans="1:20" s="135" customFormat="1">
      <c r="A27" s="806">
        <v>2.0699999999999998</v>
      </c>
      <c r="B27" s="807" t="s">
        <v>527</v>
      </c>
      <c r="C27" s="808" t="s">
        <v>602</v>
      </c>
      <c r="D27" s="809"/>
      <c r="E27" s="810" t="s">
        <v>595</v>
      </c>
      <c r="F27" s="809"/>
      <c r="G27" s="809"/>
      <c r="H27" s="811">
        <v>40000</v>
      </c>
      <c r="I27" s="812">
        <v>1</v>
      </c>
      <c r="J27" s="812"/>
      <c r="K27" s="813"/>
      <c r="L27" s="809" t="s">
        <v>596</v>
      </c>
      <c r="M27" s="814">
        <v>43617</v>
      </c>
      <c r="N27" s="814"/>
      <c r="O27" s="815"/>
      <c r="P27" s="815"/>
      <c r="Q27" s="809"/>
      <c r="R27" s="185"/>
      <c r="S27" s="816"/>
    </row>
    <row r="28" spans="1:20" s="135" customFormat="1" ht="31.5">
      <c r="A28" s="806">
        <v>2.08</v>
      </c>
      <c r="B28" s="809" t="s">
        <v>555</v>
      </c>
      <c r="C28" s="808" t="s">
        <v>603</v>
      </c>
      <c r="D28" s="809"/>
      <c r="E28" s="810" t="s">
        <v>595</v>
      </c>
      <c r="F28" s="1005"/>
      <c r="G28" s="1006"/>
      <c r="H28" s="811">
        <v>1857143</v>
      </c>
      <c r="I28" s="812">
        <v>1</v>
      </c>
      <c r="J28" s="812"/>
      <c r="K28" s="813"/>
      <c r="L28" s="809" t="s">
        <v>596</v>
      </c>
      <c r="M28" s="814">
        <v>43497</v>
      </c>
      <c r="N28" s="814"/>
      <c r="O28" s="815"/>
      <c r="P28" s="815"/>
      <c r="Q28" s="809"/>
      <c r="R28" s="185"/>
      <c r="S28" s="816"/>
    </row>
    <row r="29" spans="1:20" s="135" customFormat="1" ht="47.25">
      <c r="A29" s="806">
        <v>2.09</v>
      </c>
      <c r="B29" s="809" t="s">
        <v>555</v>
      </c>
      <c r="C29" s="808" t="s">
        <v>604</v>
      </c>
      <c r="D29" s="809"/>
      <c r="E29" s="810" t="s">
        <v>595</v>
      </c>
      <c r="F29" s="818"/>
      <c r="G29" s="819"/>
      <c r="H29" s="811">
        <v>1228571</v>
      </c>
      <c r="I29" s="812">
        <v>1</v>
      </c>
      <c r="J29" s="812"/>
      <c r="K29" s="813"/>
      <c r="L29" s="809" t="s">
        <v>596</v>
      </c>
      <c r="M29" s="814">
        <v>43862</v>
      </c>
      <c r="N29" s="814"/>
      <c r="O29" s="815"/>
      <c r="P29" s="815"/>
      <c r="Q29" s="809"/>
      <c r="R29" s="185"/>
      <c r="S29" s="816"/>
    </row>
    <row r="30" spans="1:20" s="135" customFormat="1" ht="27.6" customHeight="1">
      <c r="A30" s="806">
        <v>2.1</v>
      </c>
      <c r="B30" s="809" t="s">
        <v>555</v>
      </c>
      <c r="C30" s="808" t="s">
        <v>605</v>
      </c>
      <c r="D30" s="809"/>
      <c r="E30" s="810" t="s">
        <v>595</v>
      </c>
      <c r="F30" s="818"/>
      <c r="G30" s="819"/>
      <c r="H30" s="811">
        <v>571429</v>
      </c>
      <c r="I30" s="812">
        <v>1</v>
      </c>
      <c r="J30" s="812"/>
      <c r="K30" s="813"/>
      <c r="L30" s="809" t="s">
        <v>596</v>
      </c>
      <c r="M30" s="814">
        <v>43497</v>
      </c>
      <c r="N30" s="814"/>
      <c r="O30" s="815"/>
      <c r="P30" s="815"/>
      <c r="Q30" s="809"/>
      <c r="R30" s="185"/>
      <c r="S30" s="816"/>
    </row>
    <row r="31" spans="1:20" s="135" customFormat="1">
      <c r="A31" s="806">
        <v>2.11</v>
      </c>
      <c r="B31" s="809" t="s">
        <v>555</v>
      </c>
      <c r="C31" s="808" t="s">
        <v>606</v>
      </c>
      <c r="D31" s="809"/>
      <c r="E31" s="810" t="s">
        <v>595</v>
      </c>
      <c r="F31" s="818"/>
      <c r="G31" s="819"/>
      <c r="H31" s="811">
        <v>857143</v>
      </c>
      <c r="I31" s="812">
        <v>1</v>
      </c>
      <c r="J31" s="812"/>
      <c r="K31" s="813"/>
      <c r="L31" s="809" t="s">
        <v>596</v>
      </c>
      <c r="M31" s="814">
        <v>43498</v>
      </c>
      <c r="N31" s="814"/>
      <c r="O31" s="815"/>
      <c r="P31" s="815"/>
      <c r="Q31" s="809"/>
      <c r="R31" s="185"/>
      <c r="S31" s="816"/>
      <c r="T31" s="186"/>
    </row>
    <row r="32" spans="1:20" s="135" customFormat="1">
      <c r="A32" s="806">
        <v>2.12</v>
      </c>
      <c r="B32" s="809" t="s">
        <v>555</v>
      </c>
      <c r="C32" s="808" t="s">
        <v>607</v>
      </c>
      <c r="D32" s="809"/>
      <c r="E32" s="810" t="s">
        <v>595</v>
      </c>
      <c r="F32" s="818"/>
      <c r="G32" s="819"/>
      <c r="H32" s="811">
        <v>642857</v>
      </c>
      <c r="I32" s="812">
        <v>1</v>
      </c>
      <c r="J32" s="812"/>
      <c r="K32" s="813"/>
      <c r="L32" s="809" t="s">
        <v>596</v>
      </c>
      <c r="M32" s="814">
        <v>43497</v>
      </c>
      <c r="N32" s="814"/>
      <c r="O32" s="815"/>
      <c r="P32" s="815"/>
      <c r="Q32" s="809"/>
      <c r="R32" s="185"/>
      <c r="S32" s="816"/>
      <c r="T32" s="186"/>
    </row>
    <row r="33" spans="1:20" s="135" customFormat="1" ht="31.5">
      <c r="A33" s="806">
        <v>2.13</v>
      </c>
      <c r="B33" s="809" t="s">
        <v>555</v>
      </c>
      <c r="C33" s="808" t="s">
        <v>608</v>
      </c>
      <c r="D33" s="809"/>
      <c r="E33" s="810" t="s">
        <v>595</v>
      </c>
      <c r="F33" s="1020"/>
      <c r="G33" s="1021"/>
      <c r="H33" s="811">
        <v>314286</v>
      </c>
      <c r="I33" s="812">
        <v>1</v>
      </c>
      <c r="J33" s="812"/>
      <c r="K33" s="813"/>
      <c r="L33" s="809" t="s">
        <v>596</v>
      </c>
      <c r="M33" s="814">
        <v>43498</v>
      </c>
      <c r="N33" s="814"/>
      <c r="O33" s="815"/>
      <c r="P33" s="815"/>
      <c r="Q33" s="809"/>
      <c r="R33" s="185"/>
      <c r="S33" s="816"/>
      <c r="T33" s="186"/>
    </row>
    <row r="34" spans="1:20" s="135" customFormat="1">
      <c r="A34" s="806">
        <v>2.14</v>
      </c>
      <c r="B34" s="809" t="s">
        <v>555</v>
      </c>
      <c r="C34" s="808" t="s">
        <v>609</v>
      </c>
      <c r="D34" s="809"/>
      <c r="E34" s="810" t="s">
        <v>595</v>
      </c>
      <c r="F34" s="820"/>
      <c r="G34" s="821"/>
      <c r="H34" s="811">
        <v>514286</v>
      </c>
      <c r="I34" s="812">
        <v>1</v>
      </c>
      <c r="J34" s="812"/>
      <c r="K34" s="813"/>
      <c r="L34" s="809" t="s">
        <v>596</v>
      </c>
      <c r="M34" s="814">
        <v>43983</v>
      </c>
      <c r="N34" s="814"/>
      <c r="O34" s="815"/>
      <c r="P34" s="815"/>
      <c r="Q34" s="809"/>
      <c r="R34" s="185"/>
      <c r="S34" s="816"/>
      <c r="T34" s="186"/>
    </row>
    <row r="35" spans="1:20" s="135" customFormat="1">
      <c r="A35" s="806">
        <v>2.15</v>
      </c>
      <c r="B35" s="809" t="s">
        <v>555</v>
      </c>
      <c r="C35" s="808" t="s">
        <v>610</v>
      </c>
      <c r="D35" s="809"/>
      <c r="E35" s="810" t="s">
        <v>595</v>
      </c>
      <c r="F35" s="818"/>
      <c r="G35" s="819"/>
      <c r="H35" s="811">
        <v>714286</v>
      </c>
      <c r="I35" s="812">
        <v>1</v>
      </c>
      <c r="J35" s="812"/>
      <c r="K35" s="813"/>
      <c r="L35" s="809" t="s">
        <v>596</v>
      </c>
      <c r="M35" s="814">
        <v>44075</v>
      </c>
      <c r="N35" s="814"/>
      <c r="O35" s="815"/>
      <c r="P35" s="815"/>
      <c r="Q35" s="809"/>
      <c r="R35" s="185"/>
      <c r="S35" s="816"/>
      <c r="T35" s="186"/>
    </row>
    <row r="36" spans="1:20" s="135" customFormat="1">
      <c r="A36" s="806">
        <v>2.16</v>
      </c>
      <c r="B36" s="809" t="s">
        <v>555</v>
      </c>
      <c r="C36" s="808" t="s">
        <v>611</v>
      </c>
      <c r="D36" s="809"/>
      <c r="E36" s="810" t="s">
        <v>595</v>
      </c>
      <c r="F36" s="818"/>
      <c r="G36" s="819"/>
      <c r="H36" s="811">
        <v>100000</v>
      </c>
      <c r="I36" s="812">
        <v>1</v>
      </c>
      <c r="J36" s="812"/>
      <c r="K36" s="813"/>
      <c r="L36" s="809" t="s">
        <v>596</v>
      </c>
      <c r="M36" s="814">
        <v>43862</v>
      </c>
      <c r="N36" s="814"/>
      <c r="O36" s="815"/>
      <c r="P36" s="815"/>
      <c r="Q36" s="809"/>
      <c r="R36" s="185"/>
      <c r="S36" s="816"/>
    </row>
    <row r="37" spans="1:20" s="135" customFormat="1">
      <c r="A37" s="806">
        <v>2.17</v>
      </c>
      <c r="B37" s="809" t="s">
        <v>555</v>
      </c>
      <c r="C37" s="808" t="s">
        <v>612</v>
      </c>
      <c r="D37" s="809"/>
      <c r="E37" s="810" t="s">
        <v>595</v>
      </c>
      <c r="F37" s="818"/>
      <c r="G37" s="819"/>
      <c r="H37" s="811">
        <v>714286</v>
      </c>
      <c r="I37" s="812">
        <v>1</v>
      </c>
      <c r="J37" s="812"/>
      <c r="K37" s="813"/>
      <c r="L37" s="809" t="s">
        <v>596</v>
      </c>
      <c r="M37" s="814">
        <v>44075</v>
      </c>
      <c r="N37" s="814"/>
      <c r="O37" s="815"/>
      <c r="P37" s="815"/>
      <c r="Q37" s="809"/>
      <c r="R37" s="185"/>
      <c r="S37" s="816"/>
    </row>
    <row r="38" spans="1:20" s="135" customFormat="1">
      <c r="A38" s="806">
        <v>2.1800000000000002</v>
      </c>
      <c r="B38" s="809" t="s">
        <v>555</v>
      </c>
      <c r="C38" s="808" t="s">
        <v>613</v>
      </c>
      <c r="D38" s="809"/>
      <c r="E38" s="810" t="s">
        <v>595</v>
      </c>
      <c r="F38" s="818"/>
      <c r="G38" s="819"/>
      <c r="H38" s="811">
        <v>1000000</v>
      </c>
      <c r="I38" s="812">
        <v>1</v>
      </c>
      <c r="J38" s="812"/>
      <c r="K38" s="813"/>
      <c r="L38" s="809" t="s">
        <v>596</v>
      </c>
      <c r="M38" s="814">
        <v>43497</v>
      </c>
      <c r="N38" s="814"/>
      <c r="O38" s="815"/>
      <c r="P38" s="815"/>
      <c r="Q38" s="809"/>
      <c r="R38" s="185"/>
      <c r="S38" s="816"/>
    </row>
    <row r="39" spans="1:20" s="135" customFormat="1" ht="31.5">
      <c r="A39" s="806">
        <v>2.19</v>
      </c>
      <c r="B39" s="809" t="s">
        <v>555</v>
      </c>
      <c r="C39" s="808" t="s">
        <v>614</v>
      </c>
      <c r="D39" s="809"/>
      <c r="E39" s="810" t="s">
        <v>595</v>
      </c>
      <c r="F39" s="818"/>
      <c r="G39" s="819"/>
      <c r="H39" s="811">
        <v>1371429</v>
      </c>
      <c r="I39" s="812">
        <v>1</v>
      </c>
      <c r="J39" s="812"/>
      <c r="K39" s="813"/>
      <c r="L39" s="809" t="s">
        <v>596</v>
      </c>
      <c r="M39" s="814">
        <v>43709</v>
      </c>
      <c r="N39" s="814"/>
      <c r="O39" s="815"/>
      <c r="P39" s="815"/>
      <c r="Q39" s="809"/>
      <c r="R39" s="185"/>
      <c r="S39" s="816"/>
      <c r="T39" s="186"/>
    </row>
    <row r="40" spans="1:20" s="135" customFormat="1" ht="31.5">
      <c r="A40" s="806">
        <v>2.2000000000000002</v>
      </c>
      <c r="B40" s="809" t="s">
        <v>555</v>
      </c>
      <c r="C40" s="808" t="s">
        <v>615</v>
      </c>
      <c r="D40" s="809"/>
      <c r="E40" s="810" t="s">
        <v>595</v>
      </c>
      <c r="F40" s="818"/>
      <c r="G40" s="819"/>
      <c r="H40" s="811">
        <v>114286</v>
      </c>
      <c r="I40" s="812">
        <v>1</v>
      </c>
      <c r="J40" s="812"/>
      <c r="K40" s="813"/>
      <c r="L40" s="809" t="s">
        <v>596</v>
      </c>
      <c r="M40" s="814">
        <v>43497</v>
      </c>
      <c r="N40" s="814"/>
      <c r="O40" s="815"/>
      <c r="P40" s="815"/>
      <c r="Q40" s="809"/>
      <c r="R40" s="185"/>
      <c r="S40" s="816"/>
      <c r="T40" s="186"/>
    </row>
    <row r="41" spans="1:20" s="135" customFormat="1" ht="31.5">
      <c r="A41" s="806">
        <v>2.21</v>
      </c>
      <c r="B41" s="809" t="s">
        <v>517</v>
      </c>
      <c r="C41" s="808" t="s">
        <v>616</v>
      </c>
      <c r="D41" s="809"/>
      <c r="E41" s="810" t="s">
        <v>595</v>
      </c>
      <c r="F41" s="818"/>
      <c r="G41" s="819"/>
      <c r="H41" s="811">
        <v>342857</v>
      </c>
      <c r="I41" s="812">
        <v>1</v>
      </c>
      <c r="J41" s="812"/>
      <c r="K41" s="813"/>
      <c r="L41" s="809" t="s">
        <v>596</v>
      </c>
      <c r="M41" s="814">
        <v>43983</v>
      </c>
      <c r="N41" s="814"/>
      <c r="O41" s="815"/>
      <c r="P41" s="815"/>
      <c r="Q41" s="809"/>
      <c r="R41" s="185"/>
      <c r="S41" s="816"/>
      <c r="T41" s="186"/>
    </row>
    <row r="42" spans="1:20" s="135" customFormat="1" ht="31.5">
      <c r="A42" s="806">
        <v>2.2200000000000002</v>
      </c>
      <c r="B42" s="809" t="s">
        <v>517</v>
      </c>
      <c r="C42" s="808" t="s">
        <v>617</v>
      </c>
      <c r="D42" s="809"/>
      <c r="E42" s="810" t="s">
        <v>595</v>
      </c>
      <c r="F42" s="818"/>
      <c r="G42" s="819"/>
      <c r="H42" s="811">
        <v>142857</v>
      </c>
      <c r="I42" s="812">
        <v>1</v>
      </c>
      <c r="J42" s="812"/>
      <c r="K42" s="813"/>
      <c r="L42" s="809" t="s">
        <v>596</v>
      </c>
      <c r="M42" s="803">
        <v>43983</v>
      </c>
      <c r="N42" s="814"/>
      <c r="O42" s="815"/>
      <c r="P42" s="815"/>
      <c r="Q42" s="809"/>
      <c r="R42" s="185"/>
      <c r="S42" s="816"/>
      <c r="T42" s="186"/>
    </row>
    <row r="43" spans="1:20" s="135" customFormat="1" ht="31.5">
      <c r="A43" s="806">
        <v>2.23</v>
      </c>
      <c r="B43" s="809" t="s">
        <v>555</v>
      </c>
      <c r="C43" s="808" t="s">
        <v>618</v>
      </c>
      <c r="D43" s="809"/>
      <c r="E43" s="810" t="s">
        <v>595</v>
      </c>
      <c r="F43" s="818"/>
      <c r="G43" s="819"/>
      <c r="H43" s="811">
        <v>514286</v>
      </c>
      <c r="I43" s="812">
        <v>1</v>
      </c>
      <c r="J43" s="812"/>
      <c r="K43" s="813"/>
      <c r="L43" s="809" t="s">
        <v>596</v>
      </c>
      <c r="M43" s="814">
        <v>43709</v>
      </c>
      <c r="N43" s="814"/>
      <c r="O43" s="815"/>
      <c r="P43" s="815"/>
      <c r="Q43" s="809"/>
      <c r="R43" s="185"/>
      <c r="S43" s="816"/>
      <c r="T43" s="186"/>
    </row>
    <row r="44" spans="1:20" s="135" customFormat="1" ht="31.5">
      <c r="A44" s="806">
        <v>2.2400000000000002</v>
      </c>
      <c r="B44" s="809" t="s">
        <v>555</v>
      </c>
      <c r="C44" s="808" t="s">
        <v>619</v>
      </c>
      <c r="D44" s="809"/>
      <c r="E44" s="810" t="s">
        <v>595</v>
      </c>
      <c r="F44" s="818"/>
      <c r="G44" s="819"/>
      <c r="H44" s="811">
        <v>1142857</v>
      </c>
      <c r="I44" s="812">
        <v>1</v>
      </c>
      <c r="J44" s="812"/>
      <c r="K44" s="813"/>
      <c r="L44" s="809" t="s">
        <v>596</v>
      </c>
      <c r="M44" s="814"/>
      <c r="N44" s="814"/>
      <c r="O44" s="815"/>
      <c r="P44" s="815"/>
      <c r="Q44" s="809"/>
      <c r="R44" s="185"/>
      <c r="S44" s="816"/>
      <c r="T44" s="186"/>
    </row>
    <row r="45" spans="1:20">
      <c r="A45" s="230"/>
      <c r="B45" s="169"/>
      <c r="C45" s="169"/>
      <c r="D45" s="169"/>
      <c r="E45" s="169"/>
      <c r="F45" s="169"/>
      <c r="G45" s="190" t="s">
        <v>266</v>
      </c>
      <c r="H45" s="241">
        <f>SUM(H21:H44)</f>
        <v>14765716.15</v>
      </c>
      <c r="I45" s="170"/>
      <c r="J45" s="170"/>
      <c r="K45" s="171"/>
      <c r="L45" s="169"/>
      <c r="M45" s="169"/>
      <c r="N45" s="169"/>
      <c r="O45" s="169"/>
      <c r="P45" s="171"/>
      <c r="Q45" s="171"/>
      <c r="R45" s="167"/>
      <c r="S45" s="167"/>
      <c r="T45" s="167"/>
    </row>
    <row r="46" spans="1:20" ht="15.75" customHeight="1">
      <c r="A46" s="1009">
        <v>3</v>
      </c>
      <c r="B46" s="1014" t="s">
        <v>620</v>
      </c>
      <c r="C46" s="1016"/>
      <c r="D46" s="1016"/>
      <c r="E46" s="1016"/>
      <c r="F46" s="1016"/>
      <c r="G46" s="1016"/>
      <c r="H46" s="1016"/>
      <c r="I46" s="1016"/>
      <c r="J46" s="1016"/>
      <c r="K46" s="1016"/>
      <c r="L46" s="1016"/>
      <c r="M46" s="1016"/>
      <c r="N46" s="1016"/>
      <c r="O46" s="1016"/>
      <c r="P46" s="1016"/>
      <c r="Q46" s="1015"/>
      <c r="R46" s="167"/>
      <c r="S46" s="167"/>
      <c r="T46" s="167"/>
    </row>
    <row r="47" spans="1:20" ht="15.75" customHeight="1">
      <c r="A47" s="1010"/>
      <c r="B47" s="1000" t="s">
        <v>571</v>
      </c>
      <c r="C47" s="1000" t="s">
        <v>589</v>
      </c>
      <c r="D47" s="1000" t="s">
        <v>573</v>
      </c>
      <c r="E47" s="1000" t="s">
        <v>574</v>
      </c>
      <c r="F47" s="1000" t="s">
        <v>575</v>
      </c>
      <c r="G47" s="1000" t="s">
        <v>576</v>
      </c>
      <c r="H47" s="1002"/>
      <c r="I47" s="1003"/>
      <c r="J47" s="1004"/>
      <c r="K47" s="1000" t="s">
        <v>590</v>
      </c>
      <c r="L47" s="1000" t="s">
        <v>591</v>
      </c>
      <c r="M47" s="1002" t="s">
        <v>592</v>
      </c>
      <c r="N47" s="1004"/>
      <c r="O47" s="1000" t="s">
        <v>593</v>
      </c>
      <c r="P47" s="1000" t="s">
        <v>581</v>
      </c>
      <c r="Q47" s="1000" t="s">
        <v>155</v>
      </c>
      <c r="R47" s="167"/>
      <c r="S47" s="167"/>
      <c r="T47" s="167"/>
    </row>
    <row r="48" spans="1:20" ht="47.25">
      <c r="A48" s="1011"/>
      <c r="B48" s="1001"/>
      <c r="C48" s="1001"/>
      <c r="D48" s="1001"/>
      <c r="E48" s="1001"/>
      <c r="F48" s="1001"/>
      <c r="G48" s="1001"/>
      <c r="H48" s="822" t="s">
        <v>582</v>
      </c>
      <c r="I48" s="794" t="s">
        <v>583</v>
      </c>
      <c r="J48" s="794" t="s">
        <v>584</v>
      </c>
      <c r="K48" s="1001"/>
      <c r="L48" s="1001"/>
      <c r="M48" s="795" t="s">
        <v>585</v>
      </c>
      <c r="N48" s="795" t="s">
        <v>586</v>
      </c>
      <c r="O48" s="1001"/>
      <c r="P48" s="1001"/>
      <c r="Q48" s="1001"/>
      <c r="R48" s="167"/>
      <c r="S48" s="167"/>
      <c r="T48" s="167"/>
    </row>
    <row r="49" spans="1:20" s="135" customFormat="1" ht="47.25">
      <c r="A49" s="796">
        <v>3.01</v>
      </c>
      <c r="B49" s="797" t="s">
        <v>551</v>
      </c>
      <c r="C49" s="798" t="s">
        <v>621</v>
      </c>
      <c r="D49" s="797"/>
      <c r="E49" s="810" t="s">
        <v>595</v>
      </c>
      <c r="F49" s="797"/>
      <c r="G49" s="797"/>
      <c r="H49" s="800">
        <v>428571.43</v>
      </c>
      <c r="I49" s="812">
        <v>1</v>
      </c>
      <c r="J49" s="801"/>
      <c r="K49" s="802"/>
      <c r="L49" s="797" t="s">
        <v>596</v>
      </c>
      <c r="M49" s="803">
        <v>43862</v>
      </c>
      <c r="N49" s="803"/>
      <c r="O49" s="804"/>
      <c r="P49" s="804"/>
      <c r="Q49" s="797"/>
      <c r="R49" s="186"/>
      <c r="S49" s="805">
        <v>539000</v>
      </c>
      <c r="T49" s="186"/>
    </row>
    <row r="50" spans="1:20" s="135" customFormat="1">
      <c r="A50" s="796">
        <v>3.02</v>
      </c>
      <c r="B50" s="823" t="s">
        <v>553</v>
      </c>
      <c r="C50" s="798" t="s">
        <v>622</v>
      </c>
      <c r="D50" s="797"/>
      <c r="E50" s="810" t="s">
        <v>595</v>
      </c>
      <c r="F50" s="797"/>
      <c r="G50" s="797"/>
      <c r="H50" s="824">
        <v>428571.43</v>
      </c>
      <c r="I50" s="812">
        <v>1</v>
      </c>
      <c r="J50" s="801"/>
      <c r="K50" s="802"/>
      <c r="L50" s="797" t="s">
        <v>596</v>
      </c>
      <c r="M50" s="803">
        <v>43497</v>
      </c>
      <c r="N50" s="803"/>
      <c r="O50" s="804"/>
      <c r="P50" s="804"/>
      <c r="Q50" s="797"/>
      <c r="R50" s="186"/>
      <c r="S50" s="805">
        <v>539000</v>
      </c>
      <c r="T50" s="186"/>
    </row>
    <row r="51" spans="1:20" s="135" customFormat="1">
      <c r="A51" s="796">
        <v>3.03</v>
      </c>
      <c r="B51" s="823" t="s">
        <v>553</v>
      </c>
      <c r="C51" s="798" t="s">
        <v>623</v>
      </c>
      <c r="D51" s="797"/>
      <c r="E51" s="810" t="s">
        <v>595</v>
      </c>
      <c r="F51" s="797"/>
      <c r="G51" s="804"/>
      <c r="H51" s="824">
        <v>342857.14</v>
      </c>
      <c r="I51" s="812">
        <v>1</v>
      </c>
      <c r="J51" s="801"/>
      <c r="K51" s="802"/>
      <c r="L51" s="797" t="s">
        <v>596</v>
      </c>
      <c r="M51" s="803">
        <v>43983</v>
      </c>
      <c r="N51" s="803"/>
      <c r="O51" s="804"/>
      <c r="P51" s="804"/>
      <c r="Q51" s="797"/>
      <c r="R51" s="186"/>
      <c r="S51" s="805">
        <v>244550.48</v>
      </c>
      <c r="T51" s="172"/>
    </row>
    <row r="52" spans="1:20" s="136" customFormat="1">
      <c r="A52" s="796">
        <v>3.04</v>
      </c>
      <c r="B52" s="823" t="s">
        <v>517</v>
      </c>
      <c r="C52" s="798" t="s">
        <v>624</v>
      </c>
      <c r="D52" s="797"/>
      <c r="E52" s="810" t="s">
        <v>595</v>
      </c>
      <c r="F52" s="797"/>
      <c r="G52" s="804"/>
      <c r="H52" s="824">
        <v>285714</v>
      </c>
      <c r="I52" s="812">
        <v>1</v>
      </c>
      <c r="J52" s="801"/>
      <c r="K52" s="802"/>
      <c r="L52" s="797" t="s">
        <v>596</v>
      </c>
      <c r="M52" s="803">
        <v>43983</v>
      </c>
      <c r="N52" s="803"/>
      <c r="O52" s="804"/>
      <c r="P52" s="804"/>
      <c r="Q52" s="797"/>
      <c r="R52" s="185"/>
      <c r="S52" s="805">
        <v>120000</v>
      </c>
      <c r="T52" s="186"/>
    </row>
    <row r="53" spans="1:20" s="137" customFormat="1">
      <c r="A53" s="796">
        <v>3.05</v>
      </c>
      <c r="B53" s="823" t="s">
        <v>525</v>
      </c>
      <c r="C53" s="817" t="s">
        <v>625</v>
      </c>
      <c r="D53" s="797"/>
      <c r="E53" s="810" t="s">
        <v>595</v>
      </c>
      <c r="F53" s="797"/>
      <c r="G53" s="804"/>
      <c r="H53" s="824">
        <v>22857.14</v>
      </c>
      <c r="I53" s="812">
        <v>1</v>
      </c>
      <c r="J53" s="801"/>
      <c r="K53" s="802"/>
      <c r="L53" s="797" t="s">
        <v>596</v>
      </c>
      <c r="M53" s="803">
        <v>43862</v>
      </c>
      <c r="N53" s="803"/>
      <c r="O53" s="804"/>
      <c r="P53" s="804"/>
      <c r="Q53" s="797"/>
      <c r="R53" s="204"/>
      <c r="S53" s="805">
        <v>244550.48</v>
      </c>
      <c r="T53" s="203"/>
    </row>
    <row r="54" spans="1:20" s="137" customFormat="1">
      <c r="A54" s="796">
        <v>3.06</v>
      </c>
      <c r="B54" s="823" t="s">
        <v>525</v>
      </c>
      <c r="C54" s="825" t="s">
        <v>626</v>
      </c>
      <c r="D54" s="797"/>
      <c r="E54" s="810" t="s">
        <v>595</v>
      </c>
      <c r="F54" s="797"/>
      <c r="G54" s="804"/>
      <c r="H54" s="824">
        <v>8571.43</v>
      </c>
      <c r="I54" s="812">
        <v>1</v>
      </c>
      <c r="J54" s="801"/>
      <c r="K54" s="802"/>
      <c r="L54" s="797" t="s">
        <v>596</v>
      </c>
      <c r="M54" s="803">
        <v>43862</v>
      </c>
      <c r="N54" s="803"/>
      <c r="O54" s="804"/>
      <c r="P54" s="804"/>
      <c r="Q54" s="797"/>
      <c r="R54" s="213"/>
      <c r="S54" s="826">
        <v>300000</v>
      </c>
      <c r="T54" s="214"/>
    </row>
    <row r="55" spans="1:20" s="135" customFormat="1">
      <c r="A55" s="796">
        <v>3.07</v>
      </c>
      <c r="B55" s="823" t="s">
        <v>525</v>
      </c>
      <c r="C55" s="798" t="s">
        <v>627</v>
      </c>
      <c r="D55" s="797"/>
      <c r="E55" s="810" t="s">
        <v>595</v>
      </c>
      <c r="F55" s="797"/>
      <c r="G55" s="804"/>
      <c r="H55" s="824">
        <v>5714.29</v>
      </c>
      <c r="I55" s="812">
        <v>1</v>
      </c>
      <c r="J55" s="801"/>
      <c r="K55" s="802"/>
      <c r="L55" s="797" t="s">
        <v>596</v>
      </c>
      <c r="M55" s="803">
        <v>43862</v>
      </c>
      <c r="N55" s="803"/>
      <c r="O55" s="804"/>
      <c r="P55" s="804"/>
      <c r="Q55" s="797"/>
      <c r="R55" s="213"/>
      <c r="S55" s="826">
        <v>1495540.28</v>
      </c>
      <c r="T55" s="214"/>
    </row>
    <row r="56" spans="1:20" s="135" customFormat="1">
      <c r="A56" s="796">
        <v>3.08</v>
      </c>
      <c r="B56" s="823" t="s">
        <v>558</v>
      </c>
      <c r="C56" s="798" t="s">
        <v>628</v>
      </c>
      <c r="D56" s="797"/>
      <c r="E56" s="810" t="s">
        <v>595</v>
      </c>
      <c r="F56" s="797"/>
      <c r="G56" s="804"/>
      <c r="H56" s="824">
        <v>2000000</v>
      </c>
      <c r="I56" s="812">
        <v>1</v>
      </c>
      <c r="J56" s="801"/>
      <c r="K56" s="802"/>
      <c r="L56" s="797" t="s">
        <v>596</v>
      </c>
      <c r="M56" s="803"/>
      <c r="N56" s="803"/>
      <c r="O56" s="804"/>
      <c r="P56" s="804"/>
      <c r="Q56" s="797"/>
      <c r="R56" s="213"/>
      <c r="S56" s="826"/>
      <c r="T56" s="214"/>
    </row>
    <row r="57" spans="1:20" s="135" customFormat="1">
      <c r="A57" s="796">
        <v>3.09</v>
      </c>
      <c r="B57" s="823" t="s">
        <v>558</v>
      </c>
      <c r="C57" s="817" t="s">
        <v>629</v>
      </c>
      <c r="D57" s="797"/>
      <c r="E57" s="810" t="s">
        <v>595</v>
      </c>
      <c r="F57" s="797"/>
      <c r="G57" s="804"/>
      <c r="H57" s="824">
        <v>2285714.29</v>
      </c>
      <c r="I57" s="812">
        <v>1</v>
      </c>
      <c r="J57" s="801"/>
      <c r="K57" s="802"/>
      <c r="L57" s="797" t="s">
        <v>596</v>
      </c>
      <c r="M57" s="803">
        <v>43497</v>
      </c>
      <c r="N57" s="803"/>
      <c r="O57" s="804"/>
      <c r="P57" s="804"/>
      <c r="Q57" s="797"/>
      <c r="R57" s="213"/>
      <c r="S57" s="826"/>
      <c r="T57" s="214"/>
    </row>
    <row r="58" spans="1:20" s="135" customFormat="1">
      <c r="A58" s="796">
        <v>3.1</v>
      </c>
      <c r="B58" s="823" t="s">
        <v>490</v>
      </c>
      <c r="C58" s="798" t="s">
        <v>630</v>
      </c>
      <c r="D58" s="797"/>
      <c r="E58" s="810" t="s">
        <v>595</v>
      </c>
      <c r="F58" s="797"/>
      <c r="G58" s="804"/>
      <c r="H58" s="824">
        <v>142857.14000000001</v>
      </c>
      <c r="I58" s="812">
        <v>1</v>
      </c>
      <c r="J58" s="801"/>
      <c r="K58" s="802"/>
      <c r="L58" s="797" t="s">
        <v>596</v>
      </c>
      <c r="M58" s="803">
        <v>43497</v>
      </c>
      <c r="N58" s="803"/>
      <c r="O58" s="804"/>
      <c r="P58" s="804"/>
      <c r="Q58" s="797"/>
      <c r="R58" s="213"/>
      <c r="S58" s="826"/>
      <c r="T58" s="214"/>
    </row>
    <row r="59" spans="1:20" s="135" customFormat="1" ht="31.5">
      <c r="A59" s="796">
        <v>3.11</v>
      </c>
      <c r="B59" s="823" t="s">
        <v>559</v>
      </c>
      <c r="C59" s="798" t="s">
        <v>631</v>
      </c>
      <c r="D59" s="797"/>
      <c r="E59" s="810" t="s">
        <v>595</v>
      </c>
      <c r="F59" s="797"/>
      <c r="G59" s="804"/>
      <c r="H59" s="824">
        <v>285714.28999999998</v>
      </c>
      <c r="I59" s="812">
        <v>1</v>
      </c>
      <c r="J59" s="801"/>
      <c r="K59" s="802"/>
      <c r="L59" s="797" t="s">
        <v>596</v>
      </c>
      <c r="M59" s="803">
        <v>43983</v>
      </c>
      <c r="N59" s="803"/>
      <c r="O59" s="804"/>
      <c r="P59" s="804"/>
      <c r="Q59" s="797"/>
      <c r="R59" s="213"/>
      <c r="S59" s="826"/>
      <c r="T59" s="214"/>
    </row>
    <row r="60" spans="1:20" s="135" customFormat="1">
      <c r="A60" s="796">
        <v>3.12</v>
      </c>
      <c r="B60" s="823" t="s">
        <v>561</v>
      </c>
      <c r="C60" s="798" t="s">
        <v>632</v>
      </c>
      <c r="D60" s="797"/>
      <c r="E60" s="810" t="s">
        <v>595</v>
      </c>
      <c r="F60" s="797"/>
      <c r="G60" s="804"/>
      <c r="H60" s="811">
        <v>571428.56999999995</v>
      </c>
      <c r="I60" s="812">
        <v>1</v>
      </c>
      <c r="J60" s="801"/>
      <c r="K60" s="802"/>
      <c r="L60" s="797" t="s">
        <v>596</v>
      </c>
      <c r="M60" s="803">
        <v>43862</v>
      </c>
      <c r="N60" s="803"/>
      <c r="O60" s="804"/>
      <c r="P60" s="804"/>
      <c r="Q60" s="797"/>
      <c r="R60" s="213"/>
      <c r="S60" s="826"/>
      <c r="T60" s="214"/>
    </row>
    <row r="61" spans="1:20" s="135" customFormat="1" ht="47.25">
      <c r="A61" s="796">
        <v>3.13</v>
      </c>
      <c r="B61" s="823" t="s">
        <v>556</v>
      </c>
      <c r="C61" s="798" t="s">
        <v>633</v>
      </c>
      <c r="D61" s="797"/>
      <c r="E61" s="810" t="s">
        <v>595</v>
      </c>
      <c r="F61" s="797"/>
      <c r="G61" s="804"/>
      <c r="H61" s="824">
        <v>285714.28999999998</v>
      </c>
      <c r="I61" s="812">
        <v>1</v>
      </c>
      <c r="J61" s="801"/>
      <c r="K61" s="802"/>
      <c r="L61" s="797" t="s">
        <v>596</v>
      </c>
      <c r="M61" s="803">
        <v>43497</v>
      </c>
      <c r="N61" s="803"/>
      <c r="O61" s="804"/>
      <c r="P61" s="804"/>
      <c r="Q61" s="797"/>
      <c r="R61" s="213"/>
      <c r="S61" s="826"/>
      <c r="T61" s="214"/>
    </row>
    <row r="62" spans="1:20" s="135" customFormat="1">
      <c r="A62" s="796">
        <v>3.14</v>
      </c>
      <c r="B62" s="823"/>
      <c r="C62" s="798"/>
      <c r="D62" s="797"/>
      <c r="E62" s="810"/>
      <c r="F62" s="797"/>
      <c r="G62" s="804"/>
      <c r="H62" s="824"/>
      <c r="I62" s="801"/>
      <c r="J62" s="801"/>
      <c r="K62" s="802"/>
      <c r="L62" s="797"/>
      <c r="M62" s="803"/>
      <c r="N62" s="803"/>
      <c r="O62" s="804"/>
      <c r="P62" s="804"/>
      <c r="Q62" s="797"/>
      <c r="R62" s="213"/>
      <c r="S62" s="826"/>
      <c r="T62" s="214"/>
    </row>
    <row r="63" spans="1:20" s="138" customFormat="1">
      <c r="A63" s="231"/>
      <c r="B63" s="177"/>
      <c r="C63" s="178"/>
      <c r="D63" s="179"/>
      <c r="E63" s="180"/>
      <c r="F63" s="180"/>
      <c r="G63" s="173" t="s">
        <v>266</v>
      </c>
      <c r="H63" s="226">
        <f>SUM(H49:H62)</f>
        <v>7094285.4400000004</v>
      </c>
      <c r="I63" s="182"/>
      <c r="J63" s="182"/>
      <c r="K63" s="181"/>
      <c r="L63" s="183"/>
      <c r="M63" s="183"/>
      <c r="N63" s="184"/>
      <c r="O63" s="181"/>
      <c r="P63" s="181"/>
      <c r="Q63" s="180"/>
      <c r="R63" s="191"/>
      <c r="S63" s="191"/>
    </row>
    <row r="64" spans="1:20" ht="15.6" customHeight="1">
      <c r="A64" s="1009">
        <v>4</v>
      </c>
      <c r="B64" s="1014" t="s">
        <v>634</v>
      </c>
      <c r="C64" s="1016"/>
      <c r="D64" s="1016"/>
      <c r="E64" s="1016"/>
      <c r="F64" s="1016"/>
      <c r="G64" s="1016"/>
      <c r="H64" s="1016"/>
      <c r="I64" s="1016"/>
      <c r="J64" s="1016"/>
      <c r="K64" s="1016"/>
      <c r="L64" s="1016"/>
      <c r="M64" s="1016"/>
      <c r="N64" s="1016"/>
      <c r="O64" s="1016"/>
      <c r="P64" s="1016"/>
      <c r="Q64" s="1015"/>
      <c r="R64" s="167"/>
      <c r="S64" s="167"/>
    </row>
    <row r="65" spans="1:23" ht="15.6" customHeight="1">
      <c r="A65" s="1010"/>
      <c r="B65" s="1000" t="s">
        <v>571</v>
      </c>
      <c r="C65" s="1000" t="s">
        <v>589</v>
      </c>
      <c r="D65" s="1000" t="s">
        <v>573</v>
      </c>
      <c r="E65" s="1000" t="s">
        <v>574</v>
      </c>
      <c r="F65" s="1014"/>
      <c r="G65" s="1015"/>
      <c r="H65" s="1002"/>
      <c r="I65" s="1003"/>
      <c r="J65" s="1004"/>
      <c r="K65" s="1000" t="s">
        <v>590</v>
      </c>
      <c r="L65" s="1000" t="s">
        <v>591</v>
      </c>
      <c r="M65" s="1002" t="s">
        <v>592</v>
      </c>
      <c r="N65" s="1004"/>
      <c r="O65" s="1000" t="s">
        <v>593</v>
      </c>
      <c r="P65" s="1000" t="s">
        <v>581</v>
      </c>
      <c r="Q65" s="1000" t="s">
        <v>155</v>
      </c>
      <c r="R65" s="167"/>
      <c r="S65" s="167"/>
    </row>
    <row r="66" spans="1:23" ht="47.25">
      <c r="A66" s="1011"/>
      <c r="B66" s="1001"/>
      <c r="C66" s="1001"/>
      <c r="D66" s="1001"/>
      <c r="E66" s="1001"/>
      <c r="F66" s="1002" t="s">
        <v>576</v>
      </c>
      <c r="G66" s="1004"/>
      <c r="H66" s="793" t="s">
        <v>582</v>
      </c>
      <c r="I66" s="827" t="s">
        <v>583</v>
      </c>
      <c r="J66" s="794" t="s">
        <v>584</v>
      </c>
      <c r="K66" s="1001"/>
      <c r="L66" s="1001"/>
      <c r="M66" s="795" t="s">
        <v>635</v>
      </c>
      <c r="N66" s="795" t="s">
        <v>586</v>
      </c>
      <c r="O66" s="1001"/>
      <c r="P66" s="1001"/>
      <c r="Q66" s="1001"/>
      <c r="R66" s="167"/>
      <c r="S66" s="167"/>
    </row>
    <row r="67" spans="1:23" s="135" customFormat="1" ht="47.25">
      <c r="A67" s="806">
        <v>4.01</v>
      </c>
      <c r="B67" s="809" t="s">
        <v>512</v>
      </c>
      <c r="C67" s="808" t="s">
        <v>636</v>
      </c>
      <c r="D67" s="809"/>
      <c r="E67" s="810" t="s">
        <v>637</v>
      </c>
      <c r="F67" s="1012"/>
      <c r="G67" s="1013"/>
      <c r="H67" s="811">
        <v>114285.71</v>
      </c>
      <c r="I67" s="812">
        <v>1</v>
      </c>
      <c r="J67" s="810"/>
      <c r="K67" s="813"/>
      <c r="L67" s="810" t="s">
        <v>638</v>
      </c>
      <c r="M67" s="814">
        <v>43497</v>
      </c>
      <c r="N67" s="814"/>
      <c r="O67" s="828"/>
      <c r="P67" s="815"/>
      <c r="Q67" s="809"/>
      <c r="R67" s="186"/>
      <c r="S67" s="816">
        <v>745500</v>
      </c>
    </row>
    <row r="68" spans="1:23" s="135" customFormat="1" ht="47.25">
      <c r="A68" s="806">
        <v>4.0199999999999996</v>
      </c>
      <c r="B68" s="809" t="s">
        <v>551</v>
      </c>
      <c r="C68" s="808" t="s">
        <v>639</v>
      </c>
      <c r="D68" s="809"/>
      <c r="E68" s="810" t="s">
        <v>637</v>
      </c>
      <c r="F68" s="1005"/>
      <c r="G68" s="1006"/>
      <c r="H68" s="811">
        <v>111428.57</v>
      </c>
      <c r="I68" s="812">
        <v>1</v>
      </c>
      <c r="J68" s="810"/>
      <c r="K68" s="813"/>
      <c r="L68" s="810" t="s">
        <v>638</v>
      </c>
      <c r="M68" s="814">
        <v>43497</v>
      </c>
      <c r="N68" s="814"/>
      <c r="O68" s="815"/>
      <c r="P68" s="815"/>
      <c r="Q68" s="809"/>
      <c r="R68" s="186"/>
      <c r="S68" s="816">
        <v>3738000</v>
      </c>
    </row>
    <row r="69" spans="1:23" s="135" customFormat="1" ht="47.25">
      <c r="A69" s="806">
        <v>4.03</v>
      </c>
      <c r="B69" s="809" t="s">
        <v>553</v>
      </c>
      <c r="C69" s="808" t="s">
        <v>640</v>
      </c>
      <c r="D69" s="809"/>
      <c r="E69" s="810" t="s">
        <v>637</v>
      </c>
      <c r="F69" s="818"/>
      <c r="G69" s="819"/>
      <c r="H69" s="811">
        <v>71428.570000000007</v>
      </c>
      <c r="I69" s="812">
        <v>1</v>
      </c>
      <c r="J69" s="810"/>
      <c r="K69" s="813"/>
      <c r="L69" s="810" t="s">
        <v>638</v>
      </c>
      <c r="M69" s="814">
        <v>43617</v>
      </c>
      <c r="N69" s="814"/>
      <c r="O69" s="815"/>
      <c r="P69" s="815"/>
      <c r="Q69" s="809"/>
      <c r="R69" s="186"/>
      <c r="S69" s="816"/>
    </row>
    <row r="70" spans="1:23" s="135" customFormat="1" ht="47.25">
      <c r="A70" s="806">
        <v>4.04</v>
      </c>
      <c r="B70" s="809" t="s">
        <v>553</v>
      </c>
      <c r="C70" s="808" t="s">
        <v>641</v>
      </c>
      <c r="D70" s="809"/>
      <c r="E70" s="810" t="s">
        <v>637</v>
      </c>
      <c r="F70" s="1005"/>
      <c r="G70" s="1006"/>
      <c r="H70" s="811">
        <v>1500000</v>
      </c>
      <c r="I70" s="812">
        <v>1</v>
      </c>
      <c r="J70" s="810"/>
      <c r="K70" s="813"/>
      <c r="L70" s="810" t="s">
        <v>638</v>
      </c>
      <c r="M70" s="814">
        <v>43983</v>
      </c>
      <c r="N70" s="814"/>
      <c r="O70" s="815"/>
      <c r="P70" s="815"/>
      <c r="Q70" s="809"/>
      <c r="R70" s="186"/>
      <c r="S70" s="816">
        <v>200000</v>
      </c>
    </row>
    <row r="71" spans="1:23" s="135" customFormat="1" ht="47.25">
      <c r="A71" s="806">
        <v>4.05</v>
      </c>
      <c r="B71" s="809" t="s">
        <v>514</v>
      </c>
      <c r="C71" s="808" t="s">
        <v>642</v>
      </c>
      <c r="D71" s="809"/>
      <c r="E71" s="810" t="s">
        <v>637</v>
      </c>
      <c r="F71" s="818"/>
      <c r="G71" s="819"/>
      <c r="H71" s="811">
        <v>342857.14</v>
      </c>
      <c r="I71" s="812">
        <v>1</v>
      </c>
      <c r="J71" s="810"/>
      <c r="K71" s="813"/>
      <c r="L71" s="810" t="s">
        <v>638</v>
      </c>
      <c r="M71" s="814">
        <v>43497</v>
      </c>
      <c r="N71" s="814"/>
      <c r="O71" s="815"/>
      <c r="P71" s="815"/>
      <c r="Q71" s="809"/>
      <c r="R71" s="185"/>
      <c r="S71" s="816"/>
    </row>
    <row r="72" spans="1:23" s="135" customFormat="1" ht="47.25">
      <c r="A72" s="806">
        <v>4.0599999999999996</v>
      </c>
      <c r="B72" s="809" t="s">
        <v>514</v>
      </c>
      <c r="C72" s="808" t="s">
        <v>643</v>
      </c>
      <c r="D72" s="809"/>
      <c r="E72" s="810" t="s">
        <v>637</v>
      </c>
      <c r="F72" s="818"/>
      <c r="G72" s="819"/>
      <c r="H72" s="811">
        <v>42857.14</v>
      </c>
      <c r="I72" s="812">
        <v>1</v>
      </c>
      <c r="J72" s="810"/>
      <c r="K72" s="813"/>
      <c r="L72" s="810" t="s">
        <v>638</v>
      </c>
      <c r="M72" s="814">
        <v>43497</v>
      </c>
      <c r="N72" s="814"/>
      <c r="O72" s="815"/>
      <c r="P72" s="815"/>
      <c r="Q72" s="809"/>
      <c r="R72" s="185"/>
      <c r="S72" s="816"/>
    </row>
    <row r="73" spans="1:23" s="135" customFormat="1" ht="47.25">
      <c r="A73" s="806">
        <v>4.07</v>
      </c>
      <c r="B73" s="809" t="s">
        <v>514</v>
      </c>
      <c r="C73" s="808" t="s">
        <v>644</v>
      </c>
      <c r="D73" s="809"/>
      <c r="E73" s="810" t="s">
        <v>637</v>
      </c>
      <c r="F73" s="818"/>
      <c r="G73" s="819"/>
      <c r="H73" s="811">
        <v>685714.29</v>
      </c>
      <c r="I73" s="812">
        <v>1</v>
      </c>
      <c r="J73" s="810"/>
      <c r="K73" s="813"/>
      <c r="L73" s="810" t="s">
        <v>638</v>
      </c>
      <c r="M73" s="814">
        <v>43983</v>
      </c>
      <c r="N73" s="814"/>
      <c r="O73" s="815"/>
      <c r="P73" s="815"/>
      <c r="Q73" s="809"/>
      <c r="R73" s="185"/>
      <c r="S73" s="816"/>
    </row>
    <row r="74" spans="1:23" s="135" customFormat="1" ht="47.25">
      <c r="A74" s="806">
        <v>4.08</v>
      </c>
      <c r="B74" s="809" t="s">
        <v>514</v>
      </c>
      <c r="C74" s="808" t="s">
        <v>645</v>
      </c>
      <c r="D74" s="809"/>
      <c r="E74" s="810" t="s">
        <v>637</v>
      </c>
      <c r="F74" s="818"/>
      <c r="G74" s="819"/>
      <c r="H74" s="811">
        <v>428571.43</v>
      </c>
      <c r="I74" s="812">
        <v>1</v>
      </c>
      <c r="J74" s="810"/>
      <c r="K74" s="813"/>
      <c r="L74" s="810" t="s">
        <v>638</v>
      </c>
      <c r="M74" s="814">
        <v>43617</v>
      </c>
      <c r="N74" s="814"/>
      <c r="O74" s="815"/>
      <c r="P74" s="815"/>
      <c r="Q74" s="809"/>
      <c r="R74" s="185"/>
      <c r="S74" s="816"/>
    </row>
    <row r="75" spans="1:23" s="135" customFormat="1" ht="47.25">
      <c r="A75" s="806">
        <v>4.09</v>
      </c>
      <c r="B75" s="809" t="s">
        <v>517</v>
      </c>
      <c r="C75" s="808" t="s">
        <v>646</v>
      </c>
      <c r="D75" s="809"/>
      <c r="E75" s="810" t="s">
        <v>637</v>
      </c>
      <c r="F75" s="818"/>
      <c r="G75" s="819"/>
      <c r="H75" s="811">
        <v>114571</v>
      </c>
      <c r="I75" s="812">
        <v>1</v>
      </c>
      <c r="J75" s="810"/>
      <c r="K75" s="813"/>
      <c r="L75" s="810" t="s">
        <v>638</v>
      </c>
      <c r="M75" s="814">
        <v>43983</v>
      </c>
      <c r="N75" s="814"/>
      <c r="O75" s="815"/>
      <c r="P75" s="815"/>
      <c r="Q75" s="809"/>
      <c r="R75" s="185"/>
      <c r="S75" s="816"/>
    </row>
    <row r="76" spans="1:23" s="135" customFormat="1" ht="47.25">
      <c r="A76" s="806">
        <v>4.0999999999999996</v>
      </c>
      <c r="B76" s="809" t="s">
        <v>555</v>
      </c>
      <c r="C76" s="808" t="s">
        <v>647</v>
      </c>
      <c r="D76" s="809"/>
      <c r="E76" s="810" t="s">
        <v>637</v>
      </c>
      <c r="F76" s="818"/>
      <c r="G76" s="819"/>
      <c r="H76" s="811">
        <v>171429</v>
      </c>
      <c r="I76" s="812">
        <v>1</v>
      </c>
      <c r="J76" s="810"/>
      <c r="K76" s="813"/>
      <c r="L76" s="810" t="s">
        <v>638</v>
      </c>
      <c r="M76" s="814"/>
      <c r="N76" s="814"/>
      <c r="O76" s="815"/>
      <c r="P76" s="815"/>
      <c r="Q76" s="809"/>
      <c r="R76" s="186"/>
      <c r="S76" s="816"/>
    </row>
    <row r="77" spans="1:23" s="135" customFormat="1" ht="47.25">
      <c r="A77" s="806">
        <v>4.1100000000000003</v>
      </c>
      <c r="B77" s="809" t="s">
        <v>525</v>
      </c>
      <c r="C77" s="808" t="s">
        <v>648</v>
      </c>
      <c r="D77" s="809"/>
      <c r="E77" s="810" t="s">
        <v>637</v>
      </c>
      <c r="F77" s="818"/>
      <c r="G77" s="819"/>
      <c r="H77" s="811">
        <v>126971.43</v>
      </c>
      <c r="I77" s="812">
        <v>1</v>
      </c>
      <c r="J77" s="810"/>
      <c r="K77" s="813"/>
      <c r="L77" s="810" t="s">
        <v>638</v>
      </c>
      <c r="M77" s="803">
        <v>43862</v>
      </c>
      <c r="N77" s="814"/>
      <c r="O77" s="809"/>
      <c r="P77" s="809"/>
      <c r="Q77" s="809"/>
      <c r="R77" s="185"/>
      <c r="S77" s="816"/>
      <c r="T77" s="186"/>
      <c r="U77" s="186"/>
      <c r="V77" s="186"/>
      <c r="W77" s="186"/>
    </row>
    <row r="78" spans="1:23" s="135" customFormat="1" ht="47.25">
      <c r="A78" s="806">
        <v>4.12</v>
      </c>
      <c r="B78" s="809" t="s">
        <v>519</v>
      </c>
      <c r="C78" s="808" t="s">
        <v>649</v>
      </c>
      <c r="D78" s="809"/>
      <c r="E78" s="810" t="s">
        <v>637</v>
      </c>
      <c r="F78" s="818"/>
      <c r="G78" s="819"/>
      <c r="H78" s="811">
        <v>235771.41999999998</v>
      </c>
      <c r="I78" s="812">
        <v>1</v>
      </c>
      <c r="J78" s="810"/>
      <c r="K78" s="813"/>
      <c r="L78" s="810" t="s">
        <v>638</v>
      </c>
      <c r="M78" s="814">
        <v>43618</v>
      </c>
      <c r="N78" s="814"/>
      <c r="O78" s="809"/>
      <c r="P78" s="809"/>
      <c r="Q78" s="809"/>
      <c r="R78" s="185"/>
      <c r="S78" s="816"/>
      <c r="T78" s="186"/>
      <c r="U78" s="186"/>
      <c r="V78" s="186"/>
      <c r="W78" s="186"/>
    </row>
    <row r="79" spans="1:23" s="135" customFormat="1" ht="47.25">
      <c r="A79" s="806">
        <v>4.13</v>
      </c>
      <c r="B79" s="809" t="s">
        <v>519</v>
      </c>
      <c r="C79" s="808" t="s">
        <v>650</v>
      </c>
      <c r="D79" s="809"/>
      <c r="E79" s="810" t="s">
        <v>637</v>
      </c>
      <c r="F79" s="818"/>
      <c r="G79" s="819"/>
      <c r="H79" s="811">
        <v>45257.14</v>
      </c>
      <c r="I79" s="812">
        <v>1</v>
      </c>
      <c r="J79" s="810"/>
      <c r="K79" s="813"/>
      <c r="L79" s="810" t="s">
        <v>638</v>
      </c>
      <c r="M79" s="814">
        <v>43618</v>
      </c>
      <c r="N79" s="814"/>
      <c r="O79" s="809"/>
      <c r="P79" s="809"/>
      <c r="Q79" s="809"/>
      <c r="R79" s="185"/>
      <c r="S79" s="816"/>
      <c r="T79" s="186"/>
      <c r="U79" s="186"/>
      <c r="V79" s="186"/>
      <c r="W79" s="186"/>
    </row>
    <row r="80" spans="1:23" s="135" customFormat="1" ht="47.25">
      <c r="A80" s="806">
        <v>4.1399999999999997</v>
      </c>
      <c r="B80" s="809" t="s">
        <v>519</v>
      </c>
      <c r="C80" s="808" t="s">
        <v>651</v>
      </c>
      <c r="D80" s="809"/>
      <c r="E80" s="810" t="s">
        <v>637</v>
      </c>
      <c r="F80" s="818"/>
      <c r="G80" s="819"/>
      <c r="H80" s="811">
        <v>2857.14</v>
      </c>
      <c r="I80" s="812">
        <v>1</v>
      </c>
      <c r="J80" s="810"/>
      <c r="K80" s="813"/>
      <c r="L80" s="810" t="s">
        <v>638</v>
      </c>
      <c r="M80" s="814">
        <v>43618</v>
      </c>
      <c r="N80" s="814"/>
      <c r="O80" s="809"/>
      <c r="P80" s="809"/>
      <c r="Q80" s="809"/>
      <c r="R80" s="185"/>
      <c r="S80" s="816"/>
      <c r="T80" s="186"/>
      <c r="U80" s="186"/>
      <c r="V80" s="186"/>
      <c r="W80" s="186"/>
    </row>
    <row r="81" spans="1:23" s="135" customFormat="1" ht="141.75">
      <c r="A81" s="806">
        <v>4.1500000000000004</v>
      </c>
      <c r="B81" s="809" t="s">
        <v>652</v>
      </c>
      <c r="C81" s="808" t="s">
        <v>653</v>
      </c>
      <c r="D81" s="809"/>
      <c r="E81" s="810" t="s">
        <v>637</v>
      </c>
      <c r="F81" s="818"/>
      <c r="G81" s="819"/>
      <c r="H81" s="829">
        <v>9047428.5600000005</v>
      </c>
      <c r="I81" s="830">
        <f>(H81-K81)/H81</f>
        <v>0.53577970003888042</v>
      </c>
      <c r="J81" s="831">
        <f>K81/H81</f>
        <v>0.46422029996111952</v>
      </c>
      <c r="K81" s="832">
        <f>4200000</f>
        <v>4200000</v>
      </c>
      <c r="L81" s="810" t="s">
        <v>654</v>
      </c>
      <c r="M81" s="814">
        <v>43617</v>
      </c>
      <c r="N81" s="814"/>
      <c r="O81" s="809"/>
      <c r="P81" s="809"/>
      <c r="Q81" s="809"/>
      <c r="R81" s="185"/>
      <c r="S81" s="816"/>
      <c r="T81" s="186"/>
      <c r="U81" s="186"/>
      <c r="V81" s="186"/>
      <c r="W81" s="186"/>
    </row>
    <row r="82" spans="1:23" s="135" customFormat="1" ht="47.25">
      <c r="A82" s="806">
        <v>4.16</v>
      </c>
      <c r="B82" s="809" t="s">
        <v>529</v>
      </c>
      <c r="C82" s="808" t="s">
        <v>655</v>
      </c>
      <c r="D82" s="809"/>
      <c r="E82" s="810" t="s">
        <v>637</v>
      </c>
      <c r="F82" s="818"/>
      <c r="G82" s="819"/>
      <c r="H82" s="811">
        <v>285714.28999999998</v>
      </c>
      <c r="I82" s="812">
        <v>1</v>
      </c>
      <c r="J82" s="810"/>
      <c r="K82" s="813"/>
      <c r="L82" s="810" t="s">
        <v>638</v>
      </c>
      <c r="M82" s="814">
        <v>43862</v>
      </c>
      <c r="N82" s="814"/>
      <c r="O82" s="809"/>
      <c r="P82" s="809"/>
      <c r="Q82" s="809"/>
      <c r="R82" s="185"/>
      <c r="S82" s="816"/>
      <c r="T82" s="186"/>
      <c r="U82" s="186"/>
      <c r="V82" s="186"/>
      <c r="W82" s="186"/>
    </row>
    <row r="83" spans="1:23" s="135" customFormat="1" ht="47.25">
      <c r="A83" s="806">
        <v>4.17</v>
      </c>
      <c r="B83" s="809" t="s">
        <v>558</v>
      </c>
      <c r="C83" s="808" t="s">
        <v>656</v>
      </c>
      <c r="D83" s="809"/>
      <c r="E83" s="810" t="s">
        <v>637</v>
      </c>
      <c r="F83" s="818"/>
      <c r="G83" s="819"/>
      <c r="H83" s="811">
        <v>142857.14000000001</v>
      </c>
      <c r="I83" s="812">
        <v>1</v>
      </c>
      <c r="J83" s="810"/>
      <c r="K83" s="813"/>
      <c r="L83" s="810" t="s">
        <v>638</v>
      </c>
      <c r="M83" s="814"/>
      <c r="N83" s="814"/>
      <c r="O83" s="809"/>
      <c r="P83" s="809"/>
      <c r="Q83" s="809"/>
      <c r="R83" s="185"/>
      <c r="S83" s="816"/>
      <c r="T83" s="186"/>
      <c r="U83" s="186"/>
      <c r="V83" s="186"/>
      <c r="W83" s="186"/>
    </row>
    <row r="84" spans="1:23" s="135" customFormat="1" ht="63">
      <c r="A84" s="806">
        <v>4.18</v>
      </c>
      <c r="B84" s="809" t="s">
        <v>531</v>
      </c>
      <c r="C84" s="808" t="s">
        <v>657</v>
      </c>
      <c r="D84" s="809"/>
      <c r="E84" s="810" t="s">
        <v>637</v>
      </c>
      <c r="F84" s="818"/>
      <c r="G84" s="819"/>
      <c r="H84" s="811">
        <v>857142.86</v>
      </c>
      <c r="I84" s="812">
        <v>1</v>
      </c>
      <c r="J84" s="810"/>
      <c r="K84" s="813"/>
      <c r="L84" s="810" t="s">
        <v>638</v>
      </c>
      <c r="M84" s="814">
        <v>43862</v>
      </c>
      <c r="N84" s="814"/>
      <c r="O84" s="809"/>
      <c r="P84" s="809"/>
      <c r="Q84" s="809"/>
      <c r="R84" s="185"/>
      <c r="S84" s="816"/>
      <c r="T84" s="186"/>
      <c r="U84" s="186"/>
      <c r="V84" s="186"/>
      <c r="W84" s="186"/>
    </row>
    <row r="85" spans="1:23" s="135" customFormat="1" ht="47.25">
      <c r="A85" s="806">
        <v>4.1900000000000004</v>
      </c>
      <c r="B85" s="823" t="s">
        <v>490</v>
      </c>
      <c r="C85" s="808" t="s">
        <v>658</v>
      </c>
      <c r="D85" s="809"/>
      <c r="E85" s="810" t="s">
        <v>637</v>
      </c>
      <c r="F85" s="818"/>
      <c r="G85" s="819"/>
      <c r="H85" s="811">
        <v>428571.43</v>
      </c>
      <c r="I85" s="812">
        <v>1</v>
      </c>
      <c r="J85" s="810"/>
      <c r="K85" s="813"/>
      <c r="L85" s="810" t="s">
        <v>638</v>
      </c>
      <c r="M85" s="803">
        <v>43497</v>
      </c>
      <c r="N85" s="814"/>
      <c r="O85" s="809"/>
      <c r="P85" s="809"/>
      <c r="Q85" s="809"/>
      <c r="R85" s="185"/>
      <c r="S85" s="816"/>
      <c r="T85" s="186"/>
      <c r="U85" s="186"/>
      <c r="V85" s="186"/>
      <c r="W85" s="186"/>
    </row>
    <row r="86" spans="1:23" s="135" customFormat="1" ht="47.25">
      <c r="A86" s="806">
        <v>4.2</v>
      </c>
      <c r="B86" s="809" t="s">
        <v>560</v>
      </c>
      <c r="C86" s="808" t="s">
        <v>659</v>
      </c>
      <c r="D86" s="809"/>
      <c r="E86" s="810" t="s">
        <v>637</v>
      </c>
      <c r="F86" s="818"/>
      <c r="G86" s="819"/>
      <c r="H86" s="811">
        <v>342857.14</v>
      </c>
      <c r="I86" s="812">
        <v>1</v>
      </c>
      <c r="J86" s="810"/>
      <c r="K86" s="813"/>
      <c r="L86" s="810" t="s">
        <v>638</v>
      </c>
      <c r="M86" s="814">
        <v>44593</v>
      </c>
      <c r="N86" s="814"/>
      <c r="O86" s="809"/>
      <c r="P86" s="809"/>
      <c r="Q86" s="809"/>
      <c r="R86" s="185"/>
      <c r="S86" s="816"/>
      <c r="T86" s="186"/>
      <c r="U86" s="186"/>
      <c r="V86" s="186"/>
      <c r="W86" s="186"/>
    </row>
    <row r="87" spans="1:23" s="135" customFormat="1" ht="47.25">
      <c r="A87" s="806">
        <v>4.21</v>
      </c>
      <c r="B87" s="809" t="s">
        <v>559</v>
      </c>
      <c r="C87" s="808" t="s">
        <v>660</v>
      </c>
      <c r="D87" s="809"/>
      <c r="E87" s="810" t="s">
        <v>637</v>
      </c>
      <c r="F87" s="818"/>
      <c r="G87" s="819"/>
      <c r="H87" s="811">
        <v>457142.86</v>
      </c>
      <c r="I87" s="812">
        <v>1</v>
      </c>
      <c r="J87" s="810"/>
      <c r="K87" s="813"/>
      <c r="L87" s="810" t="s">
        <v>638</v>
      </c>
      <c r="M87" s="814">
        <v>43617</v>
      </c>
      <c r="N87" s="814"/>
      <c r="O87" s="809"/>
      <c r="P87" s="809"/>
      <c r="Q87" s="809"/>
      <c r="R87" s="185"/>
      <c r="S87" s="816"/>
      <c r="T87" s="186"/>
      <c r="U87" s="186"/>
      <c r="V87" s="186"/>
      <c r="W87" s="186"/>
    </row>
    <row r="88" spans="1:23" s="135" customFormat="1" ht="47.25">
      <c r="A88" s="806">
        <v>4.22</v>
      </c>
      <c r="B88" s="809" t="s">
        <v>492</v>
      </c>
      <c r="C88" s="808" t="s">
        <v>661</v>
      </c>
      <c r="D88" s="809"/>
      <c r="E88" s="810" t="s">
        <v>637</v>
      </c>
      <c r="F88" s="818"/>
      <c r="G88" s="819"/>
      <c r="H88" s="811">
        <v>86000</v>
      </c>
      <c r="I88" s="812">
        <v>1</v>
      </c>
      <c r="J88" s="810"/>
      <c r="K88" s="813"/>
      <c r="L88" s="810" t="s">
        <v>638</v>
      </c>
      <c r="M88" s="814">
        <v>43617</v>
      </c>
      <c r="N88" s="814"/>
      <c r="O88" s="809"/>
      <c r="P88" s="809"/>
      <c r="Q88" s="809"/>
      <c r="R88" s="185"/>
      <c r="S88" s="816"/>
      <c r="T88" s="186"/>
      <c r="U88" s="186"/>
      <c r="V88" s="186"/>
      <c r="W88" s="186"/>
    </row>
    <row r="89" spans="1:23" s="135" customFormat="1" ht="47.25">
      <c r="A89" s="806">
        <v>4.2300000000000004</v>
      </c>
      <c r="B89" s="809" t="s">
        <v>662</v>
      </c>
      <c r="C89" s="808" t="s">
        <v>663</v>
      </c>
      <c r="D89" s="809"/>
      <c r="E89" s="810" t="s">
        <v>637</v>
      </c>
      <c r="F89" s="818"/>
      <c r="G89" s="819"/>
      <c r="H89" s="811">
        <v>225142.86000000002</v>
      </c>
      <c r="I89" s="812">
        <v>1</v>
      </c>
      <c r="J89" s="810"/>
      <c r="K89" s="813"/>
      <c r="L89" s="810" t="s">
        <v>638</v>
      </c>
      <c r="M89" s="814">
        <v>43709</v>
      </c>
      <c r="N89" s="814"/>
      <c r="O89" s="809"/>
      <c r="P89" s="809"/>
      <c r="Q89" s="809"/>
      <c r="R89" s="185"/>
      <c r="S89" s="816"/>
      <c r="T89" s="186"/>
      <c r="U89" s="186"/>
      <c r="V89" s="186"/>
      <c r="W89" s="186"/>
    </row>
    <row r="90" spans="1:23" s="135" customFormat="1" ht="47.25">
      <c r="A90" s="806">
        <v>4.24</v>
      </c>
      <c r="B90" s="809" t="s">
        <v>498</v>
      </c>
      <c r="C90" s="808" t="s">
        <v>664</v>
      </c>
      <c r="D90" s="809"/>
      <c r="E90" s="810" t="s">
        <v>637</v>
      </c>
      <c r="F90" s="818"/>
      <c r="G90" s="819"/>
      <c r="H90" s="811">
        <v>42857.14</v>
      </c>
      <c r="I90" s="812">
        <v>1</v>
      </c>
      <c r="J90" s="810"/>
      <c r="K90" s="813"/>
      <c r="L90" s="810" t="s">
        <v>638</v>
      </c>
      <c r="M90" s="814">
        <v>43862</v>
      </c>
      <c r="N90" s="814"/>
      <c r="O90" s="809"/>
      <c r="P90" s="809"/>
      <c r="Q90" s="809"/>
      <c r="R90" s="185"/>
      <c r="S90" s="816"/>
      <c r="T90" s="186"/>
      <c r="U90" s="186"/>
      <c r="V90" s="186"/>
      <c r="W90" s="186"/>
    </row>
    <row r="91" spans="1:23" s="135" customFormat="1" ht="47.25">
      <c r="A91" s="806">
        <v>4.25</v>
      </c>
      <c r="B91" s="809" t="s">
        <v>533</v>
      </c>
      <c r="C91" s="808" t="s">
        <v>665</v>
      </c>
      <c r="D91" s="809"/>
      <c r="E91" s="810" t="s">
        <v>637</v>
      </c>
      <c r="F91" s="818"/>
      <c r="G91" s="819"/>
      <c r="H91" s="811">
        <v>137142.85999999999</v>
      </c>
      <c r="I91" s="812">
        <v>1</v>
      </c>
      <c r="J91" s="810"/>
      <c r="K91" s="813"/>
      <c r="L91" s="810" t="s">
        <v>638</v>
      </c>
      <c r="M91" s="814">
        <v>43862</v>
      </c>
      <c r="N91" s="814"/>
      <c r="O91" s="809"/>
      <c r="P91" s="809"/>
      <c r="Q91" s="809"/>
      <c r="R91" s="185"/>
      <c r="S91" s="816"/>
      <c r="T91" s="186"/>
      <c r="U91" s="186"/>
      <c r="V91" s="186"/>
      <c r="W91" s="186"/>
    </row>
    <row r="92" spans="1:23" s="135" customFormat="1" ht="47.25">
      <c r="A92" s="806">
        <v>4.26</v>
      </c>
      <c r="B92" s="809" t="s">
        <v>527</v>
      </c>
      <c r="C92" s="808" t="s">
        <v>666</v>
      </c>
      <c r="D92" s="809"/>
      <c r="E92" s="810" t="s">
        <v>637</v>
      </c>
      <c r="F92" s="818"/>
      <c r="G92" s="819"/>
      <c r="H92" s="811">
        <v>107142.86</v>
      </c>
      <c r="I92" s="812">
        <v>1</v>
      </c>
      <c r="J92" s="810"/>
      <c r="K92" s="813"/>
      <c r="L92" s="810" t="s">
        <v>638</v>
      </c>
      <c r="M92" s="814">
        <v>43617</v>
      </c>
      <c r="N92" s="814"/>
      <c r="O92" s="809"/>
      <c r="P92" s="809"/>
      <c r="Q92" s="809"/>
      <c r="R92" s="185"/>
      <c r="S92" s="816"/>
      <c r="T92" s="186"/>
      <c r="U92" s="186"/>
      <c r="V92" s="186"/>
      <c r="W92" s="186"/>
    </row>
    <row r="93" spans="1:23" s="135" customFormat="1" ht="47.25">
      <c r="A93" s="806">
        <v>4.2699999999999996</v>
      </c>
      <c r="B93" s="809" t="s">
        <v>557</v>
      </c>
      <c r="C93" s="808" t="s">
        <v>667</v>
      </c>
      <c r="D93" s="809"/>
      <c r="E93" s="810" t="s">
        <v>637</v>
      </c>
      <c r="F93" s="818"/>
      <c r="G93" s="819"/>
      <c r="H93" s="811">
        <v>107142.86</v>
      </c>
      <c r="I93" s="812">
        <v>1</v>
      </c>
      <c r="J93" s="810"/>
      <c r="K93" s="813"/>
      <c r="L93" s="810" t="s">
        <v>638</v>
      </c>
      <c r="M93" s="814">
        <v>44228</v>
      </c>
      <c r="N93" s="814"/>
      <c r="O93" s="809"/>
      <c r="P93" s="809"/>
      <c r="Q93" s="809"/>
      <c r="R93" s="185"/>
      <c r="S93" s="816"/>
      <c r="T93" s="186"/>
      <c r="U93" s="186"/>
      <c r="V93" s="186"/>
      <c r="W93" s="186"/>
    </row>
    <row r="94" spans="1:23" s="135" customFormat="1" ht="47.25">
      <c r="A94" s="806">
        <v>4.28</v>
      </c>
      <c r="B94" s="833" t="s">
        <v>530</v>
      </c>
      <c r="C94" s="834" t="s">
        <v>668</v>
      </c>
      <c r="D94" s="833"/>
      <c r="E94" s="831" t="s">
        <v>637</v>
      </c>
      <c r="F94" s="818"/>
      <c r="G94" s="819"/>
      <c r="H94" s="811">
        <v>171428.57</v>
      </c>
      <c r="I94" s="812">
        <v>1</v>
      </c>
      <c r="J94" s="810"/>
      <c r="K94" s="813"/>
      <c r="L94" s="810" t="s">
        <v>638</v>
      </c>
      <c r="M94" s="814">
        <v>43617</v>
      </c>
      <c r="N94" s="814"/>
      <c r="O94" s="809"/>
      <c r="P94" s="809"/>
      <c r="Q94" s="809"/>
      <c r="R94" s="185"/>
      <c r="S94" s="816"/>
      <c r="T94" s="186"/>
      <c r="U94" s="186"/>
      <c r="V94" s="186"/>
      <c r="W94" s="186"/>
    </row>
    <row r="95" spans="1:23" s="135" customFormat="1">
      <c r="A95" s="806">
        <v>4.3099999999999898</v>
      </c>
      <c r="B95" s="809"/>
      <c r="C95" s="808"/>
      <c r="D95" s="809"/>
      <c r="E95" s="810"/>
      <c r="F95" s="818"/>
      <c r="G95" s="819"/>
      <c r="H95" s="811"/>
      <c r="I95" s="835"/>
      <c r="J95" s="810"/>
      <c r="K95" s="813"/>
      <c r="L95" s="810"/>
      <c r="M95" s="814"/>
      <c r="N95" s="814"/>
      <c r="O95" s="809"/>
      <c r="P95" s="809"/>
      <c r="Q95" s="809"/>
      <c r="R95" s="185"/>
      <c r="S95" s="816"/>
      <c r="T95" s="186"/>
      <c r="U95" s="186"/>
      <c r="V95" s="186"/>
      <c r="W95" s="186"/>
    </row>
    <row r="96" spans="1:23" s="136" customFormat="1">
      <c r="A96" s="230"/>
      <c r="B96" s="169"/>
      <c r="C96" s="169"/>
      <c r="D96" s="169"/>
      <c r="E96" s="169"/>
      <c r="F96" s="169"/>
      <c r="G96" s="173" t="s">
        <v>266</v>
      </c>
      <c r="H96" s="226">
        <f>SUM(H67:H95)</f>
        <v>16432571.409999998</v>
      </c>
      <c r="I96" s="170"/>
      <c r="J96" s="170"/>
      <c r="K96" s="171"/>
      <c r="L96" s="169"/>
      <c r="M96" s="169"/>
      <c r="N96" s="169"/>
      <c r="O96" s="169"/>
      <c r="P96" s="171"/>
      <c r="Q96" s="171"/>
      <c r="R96" s="167"/>
      <c r="S96" s="167"/>
      <c r="T96" s="186"/>
      <c r="U96" s="186"/>
      <c r="V96" s="186"/>
      <c r="W96" s="186"/>
    </row>
    <row r="97" spans="1:23" s="136" customFormat="1" ht="83.25" customHeight="1">
      <c r="A97" s="1009">
        <v>5</v>
      </c>
      <c r="B97" s="1022" t="s">
        <v>669</v>
      </c>
      <c r="C97" s="1023"/>
      <c r="D97" s="1023"/>
      <c r="E97" s="1023"/>
      <c r="F97" s="1023"/>
      <c r="G97" s="1023"/>
      <c r="H97" s="1023"/>
      <c r="I97" s="1023"/>
      <c r="J97" s="1023"/>
      <c r="K97" s="1023"/>
      <c r="L97" s="1023"/>
      <c r="M97" s="1023"/>
      <c r="N97" s="1023"/>
      <c r="O97" s="1023"/>
      <c r="P97" s="1023"/>
      <c r="Q97" s="1024"/>
      <c r="R97" s="167"/>
      <c r="S97" s="167"/>
      <c r="T97" s="186"/>
      <c r="U97" s="186"/>
      <c r="V97" s="186"/>
      <c r="W97" s="186"/>
    </row>
    <row r="98" spans="1:23" s="136" customFormat="1" ht="83.25" customHeight="1">
      <c r="A98" s="1010"/>
      <c r="B98" s="1000" t="s">
        <v>571</v>
      </c>
      <c r="C98" s="1007" t="s">
        <v>467</v>
      </c>
      <c r="D98" s="1007" t="s">
        <v>670</v>
      </c>
      <c r="E98" s="1007" t="s">
        <v>671</v>
      </c>
      <c r="F98" s="1022"/>
      <c r="G98" s="1024"/>
      <c r="H98" s="1029" t="s">
        <v>672</v>
      </c>
      <c r="I98" s="1030"/>
      <c r="J98" s="1031"/>
      <c r="K98" s="1007" t="s">
        <v>673</v>
      </c>
      <c r="L98" s="1007" t="s">
        <v>674</v>
      </c>
      <c r="M98" s="1027" t="s">
        <v>675</v>
      </c>
      <c r="N98" s="1028"/>
      <c r="O98" s="1007" t="s">
        <v>580</v>
      </c>
      <c r="P98" s="1007" t="s">
        <v>676</v>
      </c>
      <c r="Q98" s="1007" t="s">
        <v>155</v>
      </c>
      <c r="R98" s="167"/>
      <c r="S98" s="167"/>
      <c r="T98" s="186"/>
      <c r="U98" s="186"/>
      <c r="V98" s="186"/>
      <c r="W98" s="186"/>
    </row>
    <row r="99" spans="1:23" s="136" customFormat="1" ht="83.25" customHeight="1">
      <c r="A99" s="1011"/>
      <c r="B99" s="1001"/>
      <c r="C99" s="1008"/>
      <c r="D99" s="1008"/>
      <c r="E99" s="1008"/>
      <c r="F99" s="1027" t="s">
        <v>677</v>
      </c>
      <c r="G99" s="1028"/>
      <c r="H99" s="793" t="s">
        <v>678</v>
      </c>
      <c r="I99" s="836" t="s">
        <v>679</v>
      </c>
      <c r="J99" s="837" t="s">
        <v>680</v>
      </c>
      <c r="K99" s="1008"/>
      <c r="L99" s="1008"/>
      <c r="M99" s="838" t="s">
        <v>681</v>
      </c>
      <c r="N99" s="838" t="s">
        <v>586</v>
      </c>
      <c r="O99" s="1008"/>
      <c r="P99" s="1008"/>
      <c r="Q99" s="1008"/>
      <c r="R99" s="167"/>
      <c r="S99" s="167"/>
      <c r="T99" s="186"/>
      <c r="U99" s="186"/>
      <c r="V99" s="186"/>
      <c r="W99" s="186"/>
    </row>
    <row r="100" spans="1:23" s="136" customFormat="1" ht="31.5">
      <c r="A100" s="796">
        <v>5.01</v>
      </c>
      <c r="B100" s="797" t="s">
        <v>512</v>
      </c>
      <c r="C100" s="839" t="s">
        <v>682</v>
      </c>
      <c r="D100" s="840"/>
      <c r="E100" s="810" t="s">
        <v>683</v>
      </c>
      <c r="F100" s="996"/>
      <c r="G100" s="997"/>
      <c r="H100" s="811">
        <v>12000</v>
      </c>
      <c r="I100" s="812">
        <v>1</v>
      </c>
      <c r="J100" s="841"/>
      <c r="K100" s="802"/>
      <c r="L100" s="841" t="s">
        <v>638</v>
      </c>
      <c r="M100" s="803">
        <v>43862</v>
      </c>
      <c r="N100" s="803"/>
      <c r="O100" s="842"/>
      <c r="P100" s="842"/>
      <c r="Q100" s="842"/>
      <c r="R100" s="237"/>
      <c r="S100" s="237"/>
      <c r="T100" s="237"/>
      <c r="U100" s="237"/>
      <c r="V100" s="237"/>
      <c r="W100" s="237"/>
    </row>
    <row r="101" spans="1:23" s="136" customFormat="1" ht="110.25">
      <c r="A101" s="796">
        <v>5.0199999999999996</v>
      </c>
      <c r="B101" s="797" t="s">
        <v>684</v>
      </c>
      <c r="C101" s="839" t="s">
        <v>685</v>
      </c>
      <c r="D101" s="840"/>
      <c r="E101" s="810" t="s">
        <v>683</v>
      </c>
      <c r="F101" s="996"/>
      <c r="G101" s="997"/>
      <c r="H101" s="811">
        <v>457371.43999999994</v>
      </c>
      <c r="I101" s="812">
        <v>1</v>
      </c>
      <c r="J101" s="841"/>
      <c r="K101" s="802"/>
      <c r="L101" s="841" t="s">
        <v>638</v>
      </c>
      <c r="M101" s="803"/>
      <c r="N101" s="803"/>
      <c r="O101" s="842"/>
      <c r="P101" s="842"/>
      <c r="Q101" s="842"/>
      <c r="R101" s="237"/>
      <c r="S101" s="237"/>
      <c r="T101" s="237"/>
      <c r="U101" s="237"/>
      <c r="V101" s="237"/>
      <c r="W101" s="237"/>
    </row>
    <row r="102" spans="1:23" s="136" customFormat="1" ht="31.5">
      <c r="A102" s="796">
        <v>5.03</v>
      </c>
      <c r="B102" s="797" t="s">
        <v>551</v>
      </c>
      <c r="C102" s="839" t="s">
        <v>686</v>
      </c>
      <c r="D102" s="840"/>
      <c r="E102" s="810" t="s">
        <v>683</v>
      </c>
      <c r="F102" s="996"/>
      <c r="G102" s="997"/>
      <c r="H102" s="811">
        <v>11428.57</v>
      </c>
      <c r="I102" s="812">
        <v>1</v>
      </c>
      <c r="J102" s="841"/>
      <c r="K102" s="802"/>
      <c r="L102" s="841" t="s">
        <v>638</v>
      </c>
      <c r="M102" s="803">
        <v>43862</v>
      </c>
      <c r="N102" s="803"/>
      <c r="O102" s="842"/>
      <c r="P102" s="842"/>
      <c r="Q102" s="842"/>
      <c r="R102" s="237"/>
      <c r="S102" s="237"/>
      <c r="T102" s="237"/>
      <c r="U102" s="237"/>
      <c r="V102" s="237"/>
      <c r="W102" s="237"/>
    </row>
    <row r="103" spans="1:23" s="135" customFormat="1" ht="31.5">
      <c r="A103" s="796">
        <v>5.04</v>
      </c>
      <c r="B103" s="797" t="s">
        <v>552</v>
      </c>
      <c r="C103" s="839" t="s">
        <v>687</v>
      </c>
      <c r="D103" s="840"/>
      <c r="E103" s="810" t="s">
        <v>683</v>
      </c>
      <c r="F103" s="996"/>
      <c r="G103" s="997"/>
      <c r="H103" s="811">
        <v>24000</v>
      </c>
      <c r="I103" s="812">
        <v>1</v>
      </c>
      <c r="J103" s="841"/>
      <c r="K103" s="802"/>
      <c r="L103" s="841" t="s">
        <v>638</v>
      </c>
      <c r="M103" s="803">
        <v>44228</v>
      </c>
      <c r="N103" s="803"/>
      <c r="O103" s="842"/>
      <c r="P103" s="842"/>
      <c r="Q103" s="842"/>
      <c r="R103" s="237"/>
      <c r="S103" s="237"/>
      <c r="T103" s="237"/>
      <c r="U103" s="237"/>
      <c r="V103" s="237"/>
      <c r="W103" s="237"/>
    </row>
    <row r="104" spans="1:23" s="135" customFormat="1" ht="31.5">
      <c r="A104" s="796">
        <v>5.05</v>
      </c>
      <c r="B104" s="797" t="s">
        <v>553</v>
      </c>
      <c r="C104" s="839" t="s">
        <v>688</v>
      </c>
      <c r="D104" s="843"/>
      <c r="E104" s="810" t="s">
        <v>683</v>
      </c>
      <c r="F104" s="996"/>
      <c r="G104" s="997"/>
      <c r="H104" s="811">
        <v>571428.56999999995</v>
      </c>
      <c r="I104" s="812">
        <v>1</v>
      </c>
      <c r="J104" s="841"/>
      <c r="K104" s="802"/>
      <c r="L104" s="841" t="s">
        <v>638</v>
      </c>
      <c r="M104" s="803">
        <v>44228</v>
      </c>
      <c r="N104" s="803"/>
      <c r="O104" s="842"/>
      <c r="P104" s="842"/>
      <c r="Q104" s="842"/>
      <c r="R104" s="238"/>
      <c r="S104" s="238"/>
    </row>
    <row r="105" spans="1:23" s="135" customFormat="1" ht="31.5">
      <c r="A105" s="796">
        <v>5.0599999999999996</v>
      </c>
      <c r="B105" s="797" t="s">
        <v>514</v>
      </c>
      <c r="C105" s="844" t="s">
        <v>689</v>
      </c>
      <c r="D105" s="843"/>
      <c r="E105" s="810" t="s">
        <v>683</v>
      </c>
      <c r="F105" s="996"/>
      <c r="G105" s="997"/>
      <c r="H105" s="811">
        <v>42857.14</v>
      </c>
      <c r="I105" s="812">
        <v>1</v>
      </c>
      <c r="J105" s="841"/>
      <c r="K105" s="802"/>
      <c r="L105" s="841" t="s">
        <v>638</v>
      </c>
      <c r="M105" s="803">
        <v>44228</v>
      </c>
      <c r="N105" s="803"/>
      <c r="O105" s="842"/>
      <c r="P105" s="842"/>
      <c r="Q105" s="842"/>
      <c r="R105" s="238"/>
      <c r="S105" s="238"/>
    </row>
    <row r="106" spans="1:23" s="135" customFormat="1" ht="31.5">
      <c r="A106" s="796">
        <v>5.07</v>
      </c>
      <c r="B106" s="797" t="s">
        <v>517</v>
      </c>
      <c r="C106" s="839" t="s">
        <v>690</v>
      </c>
      <c r="D106" s="840"/>
      <c r="E106" s="810" t="s">
        <v>683</v>
      </c>
      <c r="F106" s="996"/>
      <c r="G106" s="997"/>
      <c r="H106" s="811">
        <v>20000</v>
      </c>
      <c r="I106" s="812">
        <v>1</v>
      </c>
      <c r="J106" s="841"/>
      <c r="K106" s="802"/>
      <c r="L106" s="841" t="s">
        <v>638</v>
      </c>
      <c r="M106" s="803">
        <v>44228</v>
      </c>
      <c r="N106" s="803"/>
      <c r="O106" s="842"/>
      <c r="P106" s="842"/>
      <c r="Q106" s="842"/>
      <c r="R106" s="238"/>
      <c r="S106" s="238"/>
    </row>
    <row r="107" spans="1:23" s="135" customFormat="1" ht="31.5">
      <c r="A107" s="796">
        <v>5.08</v>
      </c>
      <c r="B107" s="797" t="s">
        <v>555</v>
      </c>
      <c r="C107" s="839" t="s">
        <v>691</v>
      </c>
      <c r="D107" s="845"/>
      <c r="E107" s="810" t="s">
        <v>683</v>
      </c>
      <c r="F107" s="996"/>
      <c r="G107" s="997"/>
      <c r="H107" s="811">
        <v>285714.28999999998</v>
      </c>
      <c r="I107" s="812">
        <v>1</v>
      </c>
      <c r="J107" s="841"/>
      <c r="K107" s="802"/>
      <c r="L107" s="841" t="s">
        <v>638</v>
      </c>
      <c r="M107" s="803"/>
      <c r="N107" s="803"/>
      <c r="O107" s="842"/>
      <c r="P107" s="842"/>
      <c r="Q107" s="842"/>
      <c r="R107" s="238"/>
      <c r="S107" s="238"/>
    </row>
    <row r="108" spans="1:23" s="135" customFormat="1" ht="31.5">
      <c r="A108" s="796">
        <v>5.09</v>
      </c>
      <c r="B108" s="797" t="s">
        <v>555</v>
      </c>
      <c r="C108" s="839" t="s">
        <v>692</v>
      </c>
      <c r="D108" s="843"/>
      <c r="E108" s="810" t="s">
        <v>683</v>
      </c>
      <c r="F108" s="996"/>
      <c r="G108" s="997"/>
      <c r="H108" s="811">
        <v>285714.28999999998</v>
      </c>
      <c r="I108" s="812">
        <v>1</v>
      </c>
      <c r="J108" s="841"/>
      <c r="K108" s="802"/>
      <c r="L108" s="841" t="s">
        <v>638</v>
      </c>
      <c r="M108" s="803"/>
      <c r="N108" s="803"/>
      <c r="O108" s="842"/>
      <c r="P108" s="842"/>
      <c r="Q108" s="842"/>
      <c r="R108" s="238"/>
      <c r="S108" s="238"/>
    </row>
    <row r="109" spans="1:23" s="135" customFormat="1" ht="31.5">
      <c r="A109" s="796">
        <v>5.0999999999999996</v>
      </c>
      <c r="B109" s="797" t="s">
        <v>519</v>
      </c>
      <c r="C109" s="839" t="s">
        <v>693</v>
      </c>
      <c r="D109" s="845"/>
      <c r="E109" s="810" t="s">
        <v>683</v>
      </c>
      <c r="F109" s="996"/>
      <c r="G109" s="997"/>
      <c r="H109" s="811">
        <v>45714.29</v>
      </c>
      <c r="I109" s="812">
        <v>1</v>
      </c>
      <c r="J109" s="841"/>
      <c r="K109" s="802"/>
      <c r="L109" s="841" t="s">
        <v>638</v>
      </c>
      <c r="M109" s="814">
        <v>43618</v>
      </c>
      <c r="N109" s="803"/>
      <c r="O109" s="842"/>
      <c r="P109" s="842"/>
      <c r="Q109" s="842"/>
      <c r="R109" s="238"/>
      <c r="S109" s="238"/>
    </row>
    <row r="110" spans="1:23" s="135" customFormat="1" ht="31.5">
      <c r="A110" s="796">
        <v>5.1100000000000003</v>
      </c>
      <c r="B110" s="797" t="s">
        <v>519</v>
      </c>
      <c r="C110" s="839" t="s">
        <v>694</v>
      </c>
      <c r="D110" s="840"/>
      <c r="E110" s="810" t="s">
        <v>683</v>
      </c>
      <c r="F110" s="996"/>
      <c r="G110" s="997"/>
      <c r="H110" s="811">
        <v>43885.71</v>
      </c>
      <c r="I110" s="812">
        <v>1</v>
      </c>
      <c r="J110" s="841"/>
      <c r="K110" s="802"/>
      <c r="L110" s="841" t="s">
        <v>638</v>
      </c>
      <c r="M110" s="814">
        <v>43618</v>
      </c>
      <c r="N110" s="803"/>
      <c r="O110" s="842"/>
      <c r="P110" s="842"/>
      <c r="Q110" s="842"/>
      <c r="R110" s="238"/>
      <c r="S110" s="238"/>
    </row>
    <row r="111" spans="1:23" s="135" customFormat="1" ht="31.5">
      <c r="A111" s="796">
        <v>5.12</v>
      </c>
      <c r="B111" s="797" t="s">
        <v>519</v>
      </c>
      <c r="C111" s="839" t="s">
        <v>695</v>
      </c>
      <c r="D111" s="840"/>
      <c r="E111" s="810" t="s">
        <v>683</v>
      </c>
      <c r="F111" s="846"/>
      <c r="G111" s="847"/>
      <c r="H111" s="811">
        <v>91428.57</v>
      </c>
      <c r="I111" s="812">
        <v>1</v>
      </c>
      <c r="J111" s="841"/>
      <c r="K111" s="802"/>
      <c r="L111" s="841" t="s">
        <v>638</v>
      </c>
      <c r="M111" s="814">
        <v>43618</v>
      </c>
      <c r="N111" s="803"/>
      <c r="O111" s="842"/>
      <c r="P111" s="842"/>
      <c r="Q111" s="842"/>
      <c r="R111" s="238"/>
      <c r="S111" s="238"/>
    </row>
    <row r="112" spans="1:23" s="135" customFormat="1" ht="31.5">
      <c r="A112" s="796">
        <v>5.13</v>
      </c>
      <c r="B112" s="797" t="s">
        <v>519</v>
      </c>
      <c r="C112" s="839" t="s">
        <v>696</v>
      </c>
      <c r="D112" s="840"/>
      <c r="E112" s="810" t="s">
        <v>683</v>
      </c>
      <c r="F112" s="846"/>
      <c r="G112" s="847"/>
      <c r="H112" s="811">
        <v>129462.86</v>
      </c>
      <c r="I112" s="812">
        <v>1</v>
      </c>
      <c r="J112" s="841"/>
      <c r="K112" s="802"/>
      <c r="L112" s="841" t="s">
        <v>638</v>
      </c>
      <c r="M112" s="814">
        <v>43618</v>
      </c>
      <c r="N112" s="803"/>
      <c r="O112" s="842"/>
      <c r="P112" s="842"/>
      <c r="Q112" s="842"/>
      <c r="R112" s="238"/>
      <c r="S112" s="238"/>
    </row>
    <row r="113" spans="1:19" s="135" customFormat="1" ht="31.5">
      <c r="A113" s="796">
        <v>5.14</v>
      </c>
      <c r="B113" s="797" t="s">
        <v>519</v>
      </c>
      <c r="C113" s="839" t="s">
        <v>697</v>
      </c>
      <c r="D113" s="848"/>
      <c r="E113" s="810" t="s">
        <v>683</v>
      </c>
      <c r="F113" s="996"/>
      <c r="G113" s="997"/>
      <c r="H113" s="811">
        <v>25600</v>
      </c>
      <c r="I113" s="812">
        <v>1</v>
      </c>
      <c r="J113" s="841"/>
      <c r="K113" s="802"/>
      <c r="L113" s="841" t="s">
        <v>638</v>
      </c>
      <c r="M113" s="814">
        <v>43618</v>
      </c>
      <c r="N113" s="803"/>
      <c r="O113" s="842"/>
      <c r="P113" s="842"/>
      <c r="Q113" s="842"/>
      <c r="R113" s="238"/>
      <c r="S113" s="238"/>
    </row>
    <row r="114" spans="1:19" s="135" customFormat="1" ht="31.5">
      <c r="A114" s="796">
        <v>5.15</v>
      </c>
      <c r="B114" s="797" t="s">
        <v>519</v>
      </c>
      <c r="C114" s="839" t="s">
        <v>698</v>
      </c>
      <c r="D114" s="848"/>
      <c r="E114" s="810" t="s">
        <v>683</v>
      </c>
      <c r="F114" s="996"/>
      <c r="G114" s="997"/>
      <c r="H114" s="811">
        <v>10285.709999999999</v>
      </c>
      <c r="I114" s="812">
        <v>1</v>
      </c>
      <c r="J114" s="841"/>
      <c r="K114" s="802"/>
      <c r="L114" s="841" t="s">
        <v>638</v>
      </c>
      <c r="M114" s="814">
        <v>43618</v>
      </c>
      <c r="N114" s="803"/>
      <c r="O114" s="842"/>
      <c r="P114" s="842"/>
      <c r="Q114" s="842"/>
      <c r="R114" s="237"/>
      <c r="S114" s="237"/>
    </row>
    <row r="115" spans="1:19" s="135" customFormat="1" ht="31.5">
      <c r="A115" s="796">
        <v>5.16</v>
      </c>
      <c r="B115" s="797" t="s">
        <v>519</v>
      </c>
      <c r="C115" s="849" t="s">
        <v>699</v>
      </c>
      <c r="D115" s="848"/>
      <c r="E115" s="810" t="s">
        <v>683</v>
      </c>
      <c r="F115" s="996"/>
      <c r="G115" s="997"/>
      <c r="H115" s="811">
        <v>5428.57</v>
      </c>
      <c r="I115" s="812">
        <v>1</v>
      </c>
      <c r="J115" s="841"/>
      <c r="K115" s="802"/>
      <c r="L115" s="841" t="s">
        <v>638</v>
      </c>
      <c r="M115" s="814">
        <v>43618</v>
      </c>
      <c r="N115" s="803"/>
      <c r="O115" s="842"/>
      <c r="P115" s="842"/>
      <c r="Q115" s="842"/>
      <c r="R115" s="237"/>
      <c r="S115" s="237"/>
    </row>
    <row r="116" spans="1:19" s="135" customFormat="1" ht="31.5">
      <c r="A116" s="796">
        <v>5.17</v>
      </c>
      <c r="B116" s="797" t="s">
        <v>519</v>
      </c>
      <c r="C116" s="839" t="s">
        <v>700</v>
      </c>
      <c r="D116" s="848"/>
      <c r="E116" s="810" t="s">
        <v>683</v>
      </c>
      <c r="F116" s="996"/>
      <c r="G116" s="997"/>
      <c r="H116" s="811">
        <v>7142.86</v>
      </c>
      <c r="I116" s="812">
        <v>1</v>
      </c>
      <c r="J116" s="841"/>
      <c r="K116" s="802"/>
      <c r="L116" s="841" t="s">
        <v>638</v>
      </c>
      <c r="M116" s="814">
        <v>43618</v>
      </c>
      <c r="N116" s="803"/>
      <c r="O116" s="842"/>
      <c r="P116" s="842"/>
      <c r="Q116" s="842"/>
      <c r="R116" s="237"/>
      <c r="S116" s="237"/>
    </row>
    <row r="117" spans="1:19" s="135" customFormat="1" ht="31.5">
      <c r="A117" s="796">
        <v>5.18</v>
      </c>
      <c r="B117" s="797" t="s">
        <v>519</v>
      </c>
      <c r="C117" s="839" t="s">
        <v>701</v>
      </c>
      <c r="D117" s="848"/>
      <c r="E117" s="810" t="s">
        <v>683</v>
      </c>
      <c r="F117" s="996"/>
      <c r="G117" s="997"/>
      <c r="H117" s="811">
        <v>36055.879999999997</v>
      </c>
      <c r="I117" s="812">
        <v>1</v>
      </c>
      <c r="J117" s="841"/>
      <c r="K117" s="802"/>
      <c r="L117" s="841" t="s">
        <v>638</v>
      </c>
      <c r="M117" s="814">
        <v>43618</v>
      </c>
      <c r="N117" s="803"/>
      <c r="O117" s="842"/>
      <c r="P117" s="842"/>
      <c r="Q117" s="842"/>
      <c r="R117" s="237"/>
      <c r="S117" s="237"/>
    </row>
    <row r="118" spans="1:19" s="135" customFormat="1" ht="31.5">
      <c r="A118" s="796">
        <v>5.19</v>
      </c>
      <c r="B118" s="797" t="s">
        <v>519</v>
      </c>
      <c r="C118" s="839" t="s">
        <v>702</v>
      </c>
      <c r="D118" s="845"/>
      <c r="E118" s="810" t="s">
        <v>683</v>
      </c>
      <c r="F118" s="996"/>
      <c r="G118" s="997"/>
      <c r="H118" s="811">
        <v>152365.71000000002</v>
      </c>
      <c r="I118" s="812">
        <v>1</v>
      </c>
      <c r="J118" s="841"/>
      <c r="K118" s="802"/>
      <c r="L118" s="841" t="s">
        <v>638</v>
      </c>
      <c r="M118" s="814">
        <v>43618</v>
      </c>
      <c r="N118" s="803"/>
      <c r="O118" s="842"/>
      <c r="P118" s="842"/>
      <c r="Q118" s="842"/>
      <c r="R118" s="238"/>
      <c r="S118" s="238"/>
    </row>
    <row r="119" spans="1:19" s="135" customFormat="1" ht="31.5">
      <c r="A119" s="796">
        <v>5.2</v>
      </c>
      <c r="B119" s="797" t="s">
        <v>519</v>
      </c>
      <c r="C119" s="839" t="s">
        <v>703</v>
      </c>
      <c r="D119" s="840"/>
      <c r="E119" s="810" t="s">
        <v>683</v>
      </c>
      <c r="F119" s="846"/>
      <c r="G119" s="847"/>
      <c r="H119" s="766">
        <v>39405.72</v>
      </c>
      <c r="I119" s="812">
        <v>1</v>
      </c>
      <c r="J119" s="841"/>
      <c r="K119" s="802"/>
      <c r="L119" s="841" t="s">
        <v>638</v>
      </c>
      <c r="M119" s="814">
        <v>43618</v>
      </c>
      <c r="N119" s="803"/>
      <c r="O119" s="842"/>
      <c r="P119" s="842"/>
      <c r="Q119" s="842"/>
      <c r="R119" s="238"/>
      <c r="S119" s="238"/>
    </row>
    <row r="120" spans="1:19" s="135" customFormat="1" ht="31.5">
      <c r="A120" s="796">
        <v>5.21</v>
      </c>
      <c r="B120" s="797" t="s">
        <v>519</v>
      </c>
      <c r="C120" s="839" t="s">
        <v>704</v>
      </c>
      <c r="D120" s="840"/>
      <c r="E120" s="810" t="s">
        <v>683</v>
      </c>
      <c r="F120" s="996"/>
      <c r="G120" s="997"/>
      <c r="H120" s="811">
        <v>68571.429999999993</v>
      </c>
      <c r="I120" s="812">
        <v>1</v>
      </c>
      <c r="J120" s="841"/>
      <c r="K120" s="802"/>
      <c r="L120" s="841" t="s">
        <v>638</v>
      </c>
      <c r="M120" s="814">
        <v>43618</v>
      </c>
      <c r="N120" s="803"/>
      <c r="O120" s="842"/>
      <c r="P120" s="842"/>
      <c r="Q120" s="842"/>
      <c r="R120" s="238"/>
      <c r="S120" s="238"/>
    </row>
    <row r="121" spans="1:19" s="135" customFormat="1" ht="31.5">
      <c r="A121" s="796">
        <v>5.22</v>
      </c>
      <c r="B121" s="797" t="s">
        <v>519</v>
      </c>
      <c r="C121" s="849" t="s">
        <v>705</v>
      </c>
      <c r="D121" s="848"/>
      <c r="E121" s="810" t="s">
        <v>683</v>
      </c>
      <c r="F121" s="996"/>
      <c r="G121" s="997"/>
      <c r="H121" s="811">
        <v>22857.14</v>
      </c>
      <c r="I121" s="812">
        <v>1</v>
      </c>
      <c r="J121" s="841"/>
      <c r="K121" s="802"/>
      <c r="L121" s="841" t="s">
        <v>638</v>
      </c>
      <c r="M121" s="814">
        <v>43618</v>
      </c>
      <c r="N121" s="803"/>
      <c r="O121" s="842"/>
      <c r="P121" s="842"/>
      <c r="Q121" s="842"/>
      <c r="R121" s="237"/>
      <c r="S121" s="237"/>
    </row>
    <row r="122" spans="1:19" s="135" customFormat="1" ht="31.5">
      <c r="A122" s="796">
        <v>5.23</v>
      </c>
      <c r="B122" s="797" t="s">
        <v>519</v>
      </c>
      <c r="C122" s="839" t="s">
        <v>706</v>
      </c>
      <c r="D122" s="848"/>
      <c r="E122" s="810" t="s">
        <v>683</v>
      </c>
      <c r="F122" s="996"/>
      <c r="G122" s="997"/>
      <c r="H122" s="811">
        <v>22857.14</v>
      </c>
      <c r="I122" s="812">
        <v>1</v>
      </c>
      <c r="J122" s="841"/>
      <c r="K122" s="802"/>
      <c r="L122" s="841" t="s">
        <v>638</v>
      </c>
      <c r="M122" s="814">
        <v>43618</v>
      </c>
      <c r="N122" s="803"/>
      <c r="O122" s="842"/>
      <c r="P122" s="842"/>
      <c r="Q122" s="842"/>
      <c r="R122" s="237"/>
      <c r="S122" s="237"/>
    </row>
    <row r="123" spans="1:19" s="135" customFormat="1" ht="31.5">
      <c r="A123" s="796">
        <v>5.2399999999999904</v>
      </c>
      <c r="B123" s="797" t="s">
        <v>529</v>
      </c>
      <c r="C123" s="839" t="s">
        <v>707</v>
      </c>
      <c r="D123" s="848"/>
      <c r="E123" s="810" t="s">
        <v>683</v>
      </c>
      <c r="F123" s="996"/>
      <c r="G123" s="997"/>
      <c r="H123" s="811">
        <v>11428.57</v>
      </c>
      <c r="I123" s="812">
        <v>1</v>
      </c>
      <c r="J123" s="841"/>
      <c r="K123" s="802"/>
      <c r="L123" s="841" t="s">
        <v>638</v>
      </c>
      <c r="M123" s="803">
        <v>44228</v>
      </c>
      <c r="N123" s="803"/>
      <c r="O123" s="842"/>
      <c r="P123" s="842"/>
      <c r="Q123" s="842"/>
      <c r="R123" s="238"/>
      <c r="S123" s="238"/>
    </row>
    <row r="124" spans="1:19" s="135" customFormat="1" ht="31.5">
      <c r="A124" s="796">
        <v>5.2499999999999902</v>
      </c>
      <c r="B124" s="797" t="s">
        <v>486</v>
      </c>
      <c r="C124" s="839" t="s">
        <v>708</v>
      </c>
      <c r="D124" s="848"/>
      <c r="E124" s="810" t="s">
        <v>683</v>
      </c>
      <c r="F124" s="996"/>
      <c r="G124" s="997"/>
      <c r="H124" s="811">
        <v>17142.86</v>
      </c>
      <c r="I124" s="812">
        <v>1</v>
      </c>
      <c r="J124" s="841"/>
      <c r="K124" s="802"/>
      <c r="L124" s="841" t="s">
        <v>638</v>
      </c>
      <c r="M124" s="803">
        <v>43497</v>
      </c>
      <c r="N124" s="803"/>
      <c r="O124" s="842"/>
      <c r="P124" s="842"/>
      <c r="Q124" s="842"/>
      <c r="R124" s="238"/>
      <c r="S124" s="238"/>
    </row>
    <row r="125" spans="1:19" s="135" customFormat="1" ht="31.5">
      <c r="A125" s="796">
        <v>5.25999999999999</v>
      </c>
      <c r="B125" s="797" t="s">
        <v>488</v>
      </c>
      <c r="C125" s="839" t="s">
        <v>709</v>
      </c>
      <c r="D125" s="848"/>
      <c r="E125" s="810" t="s">
        <v>683</v>
      </c>
      <c r="F125" s="996"/>
      <c r="G125" s="997"/>
      <c r="H125" s="811">
        <v>5714.29</v>
      </c>
      <c r="I125" s="812">
        <v>1</v>
      </c>
      <c r="J125" s="841"/>
      <c r="K125" s="802"/>
      <c r="L125" s="841" t="s">
        <v>638</v>
      </c>
      <c r="M125" s="803">
        <v>43617</v>
      </c>
      <c r="N125" s="803"/>
      <c r="O125" s="842"/>
      <c r="P125" s="842"/>
      <c r="Q125" s="842"/>
      <c r="R125" s="237"/>
      <c r="S125" s="237"/>
    </row>
    <row r="126" spans="1:19" s="135" customFormat="1" ht="31.5">
      <c r="A126" s="796">
        <v>5.2699999999999898</v>
      </c>
      <c r="B126" s="797" t="s">
        <v>488</v>
      </c>
      <c r="C126" s="839" t="s">
        <v>710</v>
      </c>
      <c r="D126" s="848"/>
      <c r="E126" s="810" t="s">
        <v>683</v>
      </c>
      <c r="F126" s="996"/>
      <c r="G126" s="997"/>
      <c r="H126" s="811">
        <v>5714.29</v>
      </c>
      <c r="I126" s="812">
        <v>1</v>
      </c>
      <c r="J126" s="841"/>
      <c r="K126" s="802"/>
      <c r="L126" s="841" t="s">
        <v>638</v>
      </c>
      <c r="M126" s="803">
        <v>43617</v>
      </c>
      <c r="N126" s="803"/>
      <c r="O126" s="842"/>
      <c r="P126" s="842"/>
      <c r="Q126" s="842"/>
      <c r="R126" s="237"/>
      <c r="S126" s="237"/>
    </row>
    <row r="127" spans="1:19" s="135" customFormat="1" ht="31.5">
      <c r="A127" s="796">
        <v>5.2799999999999896</v>
      </c>
      <c r="B127" s="797" t="s">
        <v>558</v>
      </c>
      <c r="C127" s="844" t="s">
        <v>711</v>
      </c>
      <c r="D127" s="848"/>
      <c r="E127" s="810" t="s">
        <v>683</v>
      </c>
      <c r="F127" s="996"/>
      <c r="G127" s="997"/>
      <c r="H127" s="811">
        <v>11428.57</v>
      </c>
      <c r="I127" s="812">
        <v>1</v>
      </c>
      <c r="J127" s="841"/>
      <c r="K127" s="802"/>
      <c r="L127" s="841" t="s">
        <v>638</v>
      </c>
      <c r="M127" s="803"/>
      <c r="N127" s="803"/>
      <c r="O127" s="842"/>
      <c r="P127" s="842"/>
      <c r="Q127" s="842"/>
      <c r="R127" s="237"/>
      <c r="S127" s="237"/>
    </row>
    <row r="128" spans="1:19" s="135" customFormat="1" ht="31.5">
      <c r="A128" s="796">
        <v>5.2899999999999903</v>
      </c>
      <c r="B128" s="807" t="s">
        <v>530</v>
      </c>
      <c r="C128" s="839" t="s">
        <v>712</v>
      </c>
      <c r="D128" s="848"/>
      <c r="E128" s="810" t="s">
        <v>683</v>
      </c>
      <c r="F128" s="996"/>
      <c r="G128" s="997"/>
      <c r="H128" s="811">
        <v>11428.57</v>
      </c>
      <c r="I128" s="812">
        <v>1</v>
      </c>
      <c r="J128" s="841"/>
      <c r="K128" s="802"/>
      <c r="L128" s="841" t="s">
        <v>638</v>
      </c>
      <c r="M128" s="803">
        <v>44228</v>
      </c>
      <c r="N128" s="803"/>
      <c r="O128" s="842"/>
      <c r="P128" s="842"/>
      <c r="Q128" s="842"/>
      <c r="R128" s="237"/>
      <c r="S128" s="237"/>
    </row>
    <row r="129" spans="1:19" s="135" customFormat="1" ht="31.5">
      <c r="A129" s="796">
        <v>5.2999999999999901</v>
      </c>
      <c r="B129" s="809" t="s">
        <v>531</v>
      </c>
      <c r="C129" s="849" t="s">
        <v>713</v>
      </c>
      <c r="D129" s="848"/>
      <c r="E129" s="810" t="s">
        <v>683</v>
      </c>
      <c r="F129" s="996"/>
      <c r="G129" s="997"/>
      <c r="H129" s="811">
        <v>28571.43</v>
      </c>
      <c r="I129" s="812">
        <v>1</v>
      </c>
      <c r="J129" s="841"/>
      <c r="K129" s="802"/>
      <c r="L129" s="841" t="s">
        <v>638</v>
      </c>
      <c r="M129" s="814">
        <v>43862</v>
      </c>
      <c r="N129" s="803"/>
      <c r="O129" s="842"/>
      <c r="P129" s="842"/>
      <c r="Q129" s="842"/>
      <c r="R129" s="237"/>
      <c r="S129" s="237"/>
    </row>
    <row r="130" spans="1:19" s="135" customFormat="1" ht="31.5">
      <c r="A130" s="796">
        <v>5.3099999999999898</v>
      </c>
      <c r="B130" s="823" t="s">
        <v>490</v>
      </c>
      <c r="C130" s="839" t="s">
        <v>714</v>
      </c>
      <c r="D130" s="848"/>
      <c r="E130" s="810" t="s">
        <v>683</v>
      </c>
      <c r="F130" s="996"/>
      <c r="G130" s="997"/>
      <c r="H130" s="811">
        <v>22857.14</v>
      </c>
      <c r="I130" s="812">
        <v>1</v>
      </c>
      <c r="J130" s="841"/>
      <c r="K130" s="802"/>
      <c r="L130" s="841" t="s">
        <v>638</v>
      </c>
      <c r="M130" s="803">
        <v>43497</v>
      </c>
      <c r="N130" s="803"/>
      <c r="O130" s="842"/>
      <c r="P130" s="842"/>
      <c r="Q130" s="842"/>
      <c r="R130" s="237"/>
      <c r="S130" s="237"/>
    </row>
    <row r="131" spans="1:19" s="135" customFormat="1" ht="31.5">
      <c r="A131" s="796">
        <v>5.3199999999999896</v>
      </c>
      <c r="B131" s="797" t="s">
        <v>559</v>
      </c>
      <c r="C131" s="839" t="s">
        <v>715</v>
      </c>
      <c r="D131" s="848"/>
      <c r="E131" s="810" t="s">
        <v>683</v>
      </c>
      <c r="F131" s="996"/>
      <c r="G131" s="997"/>
      <c r="H131" s="811">
        <v>42857.14</v>
      </c>
      <c r="I131" s="812">
        <v>1</v>
      </c>
      <c r="J131" s="841"/>
      <c r="K131" s="802"/>
      <c r="L131" s="841" t="s">
        <v>638</v>
      </c>
      <c r="M131" s="803">
        <v>44593</v>
      </c>
      <c r="N131" s="803"/>
      <c r="O131" s="842"/>
      <c r="P131" s="842"/>
      <c r="Q131" s="842"/>
      <c r="R131" s="237"/>
      <c r="S131" s="237"/>
    </row>
    <row r="132" spans="1:19" s="135" customFormat="1" ht="31.5">
      <c r="A132" s="796">
        <v>5.3299999999999903</v>
      </c>
      <c r="B132" s="797" t="s">
        <v>559</v>
      </c>
      <c r="C132" s="839" t="s">
        <v>716</v>
      </c>
      <c r="D132" s="848"/>
      <c r="E132" s="810" t="s">
        <v>683</v>
      </c>
      <c r="F132" s="996"/>
      <c r="G132" s="997"/>
      <c r="H132" s="811">
        <v>42857.14</v>
      </c>
      <c r="I132" s="812">
        <v>1</v>
      </c>
      <c r="J132" s="841"/>
      <c r="K132" s="802"/>
      <c r="L132" s="841" t="s">
        <v>638</v>
      </c>
      <c r="M132" s="803">
        <v>43881</v>
      </c>
      <c r="N132" s="803"/>
      <c r="O132" s="842"/>
      <c r="P132" s="842"/>
      <c r="Q132" s="842"/>
      <c r="R132" s="237"/>
      <c r="S132" s="237"/>
    </row>
    <row r="133" spans="1:19" s="135" customFormat="1" ht="31.5">
      <c r="A133" s="796">
        <v>5.3399999999999901</v>
      </c>
      <c r="B133" s="797" t="s">
        <v>492</v>
      </c>
      <c r="C133" s="839" t="s">
        <v>717</v>
      </c>
      <c r="D133" s="848"/>
      <c r="E133" s="810" t="s">
        <v>683</v>
      </c>
      <c r="F133" s="996"/>
      <c r="G133" s="997"/>
      <c r="H133" s="811">
        <v>57142.86</v>
      </c>
      <c r="I133" s="812">
        <v>1</v>
      </c>
      <c r="J133" s="841"/>
      <c r="K133" s="802"/>
      <c r="L133" s="841" t="s">
        <v>638</v>
      </c>
      <c r="M133" s="803">
        <v>43617</v>
      </c>
      <c r="N133" s="803"/>
      <c r="O133" s="842"/>
      <c r="P133" s="842"/>
      <c r="Q133" s="842"/>
      <c r="R133" s="237"/>
      <c r="S133" s="237"/>
    </row>
    <row r="134" spans="1:19" s="135" customFormat="1" ht="31.5">
      <c r="A134" s="796">
        <v>5.3499999999999899</v>
      </c>
      <c r="B134" s="797" t="s">
        <v>561</v>
      </c>
      <c r="C134" s="839" t="s">
        <v>718</v>
      </c>
      <c r="D134" s="848"/>
      <c r="E134" s="810" t="s">
        <v>683</v>
      </c>
      <c r="F134" s="996"/>
      <c r="G134" s="997"/>
      <c r="H134" s="811">
        <v>2857.14</v>
      </c>
      <c r="I134" s="812">
        <v>1</v>
      </c>
      <c r="J134" s="841"/>
      <c r="K134" s="802"/>
      <c r="L134" s="841" t="s">
        <v>638</v>
      </c>
      <c r="M134" s="803">
        <v>44228</v>
      </c>
      <c r="N134" s="803"/>
      <c r="O134" s="842"/>
      <c r="P134" s="842"/>
      <c r="Q134" s="842"/>
      <c r="R134" s="237"/>
      <c r="S134" s="237"/>
    </row>
    <row r="135" spans="1:19" s="135" customFormat="1" ht="31.5">
      <c r="A135" s="796">
        <v>5.3599999999999897</v>
      </c>
      <c r="B135" s="797" t="s">
        <v>506</v>
      </c>
      <c r="C135" s="839" t="s">
        <v>719</v>
      </c>
      <c r="D135" s="848"/>
      <c r="E135" s="810" t="s">
        <v>683</v>
      </c>
      <c r="F135" s="996"/>
      <c r="G135" s="997"/>
      <c r="H135" s="811">
        <v>12857.14</v>
      </c>
      <c r="I135" s="812">
        <v>1</v>
      </c>
      <c r="J135" s="841"/>
      <c r="K135" s="802"/>
      <c r="L135" s="841" t="s">
        <v>638</v>
      </c>
      <c r="M135" s="803">
        <v>44228</v>
      </c>
      <c r="N135" s="803"/>
      <c r="O135" s="842"/>
      <c r="P135" s="842"/>
      <c r="Q135" s="842"/>
      <c r="R135" s="237"/>
      <c r="S135" s="237"/>
    </row>
    <row r="136" spans="1:19" s="135" customFormat="1" ht="63">
      <c r="A136" s="796">
        <v>5.3699999999999903</v>
      </c>
      <c r="B136" s="797" t="s">
        <v>533</v>
      </c>
      <c r="C136" s="839" t="s">
        <v>720</v>
      </c>
      <c r="D136" s="848"/>
      <c r="E136" s="810" t="s">
        <v>683</v>
      </c>
      <c r="F136" s="996"/>
      <c r="G136" s="997"/>
      <c r="H136" s="811">
        <v>5228.57</v>
      </c>
      <c r="I136" s="812">
        <v>1</v>
      </c>
      <c r="J136" s="841"/>
      <c r="K136" s="802"/>
      <c r="L136" s="841" t="s">
        <v>638</v>
      </c>
      <c r="M136" s="803">
        <v>44228</v>
      </c>
      <c r="N136" s="803"/>
      <c r="O136" s="842"/>
      <c r="P136" s="842"/>
      <c r="Q136" s="842"/>
      <c r="R136" s="237"/>
      <c r="S136" s="237"/>
    </row>
    <row r="137" spans="1:19" s="135" customFormat="1" ht="31.5">
      <c r="A137" s="796">
        <v>5.3799999999999901</v>
      </c>
      <c r="B137" s="797" t="s">
        <v>533</v>
      </c>
      <c r="C137" s="839" t="s">
        <v>721</v>
      </c>
      <c r="D137" s="848"/>
      <c r="E137" s="810" t="s">
        <v>683</v>
      </c>
      <c r="F137" s="996"/>
      <c r="G137" s="997"/>
      <c r="H137" s="811">
        <v>8571.43</v>
      </c>
      <c r="I137" s="812">
        <v>1</v>
      </c>
      <c r="J137" s="841"/>
      <c r="K137" s="802"/>
      <c r="L137" s="841" t="s">
        <v>638</v>
      </c>
      <c r="M137" s="803">
        <v>44228</v>
      </c>
      <c r="N137" s="803"/>
      <c r="O137" s="842"/>
      <c r="P137" s="842"/>
      <c r="Q137" s="842"/>
      <c r="R137" s="237"/>
      <c r="S137" s="237"/>
    </row>
    <row r="138" spans="1:19" s="135" customFormat="1" ht="31.5">
      <c r="A138" s="796">
        <v>5.3899999999999899</v>
      </c>
      <c r="B138" s="797" t="s">
        <v>527</v>
      </c>
      <c r="C138" s="839" t="s">
        <v>722</v>
      </c>
      <c r="D138" s="848"/>
      <c r="E138" s="810" t="s">
        <v>683</v>
      </c>
      <c r="F138" s="996"/>
      <c r="G138" s="997"/>
      <c r="H138" s="811">
        <v>18714.29</v>
      </c>
      <c r="I138" s="812">
        <v>1</v>
      </c>
      <c r="J138" s="841"/>
      <c r="K138" s="802"/>
      <c r="L138" s="841" t="s">
        <v>638</v>
      </c>
      <c r="M138" s="814">
        <v>43617</v>
      </c>
      <c r="N138" s="803"/>
      <c r="O138" s="842"/>
      <c r="P138" s="842"/>
      <c r="Q138" s="842"/>
      <c r="R138" s="237"/>
      <c r="S138" s="237"/>
    </row>
    <row r="139" spans="1:19" s="135" customFormat="1">
      <c r="A139" s="796">
        <v>5.3999999999999897</v>
      </c>
      <c r="B139" s="797"/>
      <c r="C139" s="839"/>
      <c r="D139" s="848"/>
      <c r="E139" s="797"/>
      <c r="F139" s="996"/>
      <c r="G139" s="997"/>
      <c r="H139" s="800"/>
      <c r="I139" s="841"/>
      <c r="J139" s="841"/>
      <c r="K139" s="802"/>
      <c r="L139" s="841"/>
      <c r="M139" s="803"/>
      <c r="N139" s="803"/>
      <c r="O139" s="842"/>
      <c r="P139" s="842"/>
      <c r="Q139" s="842"/>
      <c r="R139" s="237"/>
      <c r="S139" s="237"/>
    </row>
    <row r="140" spans="1:19">
      <c r="A140" s="232"/>
      <c r="B140" s="215"/>
      <c r="C140" s="218"/>
      <c r="D140" s="215"/>
      <c r="E140" s="215"/>
      <c r="F140" s="215"/>
      <c r="G140" s="173" t="s">
        <v>266</v>
      </c>
      <c r="H140" s="226">
        <f>SUM(H100:H139)</f>
        <v>2716947.3200000008</v>
      </c>
      <c r="I140" s="216"/>
      <c r="J140" s="217"/>
      <c r="K140" s="219"/>
      <c r="L140" s="215"/>
      <c r="M140" s="215"/>
      <c r="N140" s="215"/>
      <c r="O140" s="215"/>
      <c r="P140" s="215"/>
      <c r="Q140" s="215"/>
      <c r="R140" s="167"/>
      <c r="S140" s="167"/>
    </row>
    <row r="141" spans="1:19" ht="15.6" customHeight="1">
      <c r="A141" s="1017">
        <v>6</v>
      </c>
      <c r="B141" s="1022" t="s">
        <v>723</v>
      </c>
      <c r="C141" s="1023"/>
      <c r="D141" s="1023"/>
      <c r="E141" s="1023"/>
      <c r="F141" s="1023"/>
      <c r="G141" s="1023"/>
      <c r="H141" s="1023"/>
      <c r="I141" s="1023"/>
      <c r="J141" s="1023"/>
      <c r="K141" s="1023"/>
      <c r="L141" s="1023"/>
      <c r="M141" s="1023"/>
      <c r="N141" s="1023"/>
      <c r="O141" s="1023"/>
      <c r="P141" s="1023"/>
      <c r="Q141" s="1024"/>
      <c r="R141" s="167"/>
      <c r="S141" s="167"/>
    </row>
    <row r="142" spans="1:19" ht="15.6" customHeight="1">
      <c r="A142" s="1018"/>
      <c r="B142" s="1000" t="s">
        <v>571</v>
      </c>
      <c r="C142" s="1007" t="s">
        <v>467</v>
      </c>
      <c r="D142" s="1007" t="s">
        <v>670</v>
      </c>
      <c r="E142" s="1032" t="s">
        <v>574</v>
      </c>
      <c r="F142" s="1022"/>
      <c r="G142" s="1024"/>
      <c r="H142" s="1036"/>
      <c r="I142" s="1037"/>
      <c r="J142" s="1038"/>
      <c r="K142" s="1032" t="s">
        <v>590</v>
      </c>
      <c r="L142" s="1032" t="s">
        <v>591</v>
      </c>
      <c r="M142" s="1034" t="s">
        <v>592</v>
      </c>
      <c r="N142" s="1035"/>
      <c r="O142" s="1032" t="s">
        <v>593</v>
      </c>
      <c r="P142" s="1032" t="s">
        <v>581</v>
      </c>
      <c r="Q142" s="1032" t="s">
        <v>155</v>
      </c>
      <c r="R142" s="167"/>
      <c r="S142" s="167"/>
    </row>
    <row r="143" spans="1:19" ht="47.25">
      <c r="A143" s="1019"/>
      <c r="B143" s="1001"/>
      <c r="C143" s="1008"/>
      <c r="D143" s="1008"/>
      <c r="E143" s="1033"/>
      <c r="F143" s="1034" t="s">
        <v>576</v>
      </c>
      <c r="G143" s="1035"/>
      <c r="H143" s="822" t="s">
        <v>724</v>
      </c>
      <c r="I143" s="850" t="s">
        <v>583</v>
      </c>
      <c r="J143" s="851" t="s">
        <v>584</v>
      </c>
      <c r="K143" s="1033"/>
      <c r="L143" s="1033"/>
      <c r="M143" s="852" t="s">
        <v>725</v>
      </c>
      <c r="N143" s="852" t="s">
        <v>726</v>
      </c>
      <c r="O143" s="1033"/>
      <c r="P143" s="1033"/>
      <c r="Q143" s="1033"/>
      <c r="R143" s="167"/>
      <c r="S143" s="167"/>
    </row>
    <row r="144" spans="1:19" s="135" customFormat="1" ht="31.5">
      <c r="A144" s="806">
        <v>6.01</v>
      </c>
      <c r="B144" s="809" t="s">
        <v>486</v>
      </c>
      <c r="C144" s="808" t="s">
        <v>727</v>
      </c>
      <c r="D144" s="809"/>
      <c r="E144" s="810" t="s">
        <v>728</v>
      </c>
      <c r="F144" s="998"/>
      <c r="G144" s="999"/>
      <c r="H144" s="853">
        <v>57142.86</v>
      </c>
      <c r="I144" s="812">
        <v>1</v>
      </c>
      <c r="J144" s="810"/>
      <c r="K144" s="813"/>
      <c r="L144" s="810" t="s">
        <v>638</v>
      </c>
      <c r="M144" s="803">
        <v>43497</v>
      </c>
      <c r="N144" s="814"/>
      <c r="O144" s="810"/>
      <c r="P144" s="854"/>
      <c r="Q144" s="809"/>
      <c r="R144" s="284"/>
      <c r="S144" s="284"/>
    </row>
    <row r="145" spans="1:19" s="135" customFormat="1" ht="31.5">
      <c r="A145" s="806">
        <v>6.02</v>
      </c>
      <c r="B145" s="809" t="s">
        <v>535</v>
      </c>
      <c r="C145" s="808" t="s">
        <v>729</v>
      </c>
      <c r="D145" s="809"/>
      <c r="E145" s="810" t="s">
        <v>728</v>
      </c>
      <c r="F145" s="998"/>
      <c r="G145" s="999"/>
      <c r="H145" s="853">
        <v>71428.570000000007</v>
      </c>
      <c r="I145" s="812">
        <v>1</v>
      </c>
      <c r="J145" s="810"/>
      <c r="K145" s="813"/>
      <c r="L145" s="810" t="s">
        <v>638</v>
      </c>
      <c r="M145" s="814">
        <v>43497</v>
      </c>
      <c r="N145" s="814"/>
      <c r="O145" s="810"/>
      <c r="P145" s="854"/>
      <c r="Q145" s="809"/>
      <c r="R145" s="284"/>
      <c r="S145" s="284"/>
    </row>
    <row r="146" spans="1:19" s="135" customFormat="1" ht="31.5">
      <c r="A146" s="806">
        <v>6.03</v>
      </c>
      <c r="B146" s="809" t="s">
        <v>562</v>
      </c>
      <c r="C146" s="808" t="s">
        <v>730</v>
      </c>
      <c r="D146" s="809"/>
      <c r="E146" s="810" t="s">
        <v>728</v>
      </c>
      <c r="F146" s="855"/>
      <c r="G146" s="856"/>
      <c r="H146" s="853">
        <v>128571.43</v>
      </c>
      <c r="I146" s="812">
        <v>1</v>
      </c>
      <c r="J146" s="810"/>
      <c r="K146" s="813"/>
      <c r="L146" s="810" t="s">
        <v>638</v>
      </c>
      <c r="M146" s="814"/>
      <c r="N146" s="814"/>
      <c r="O146" s="810"/>
      <c r="P146" s="854"/>
      <c r="Q146" s="809"/>
      <c r="R146" s="284"/>
      <c r="S146" s="284"/>
    </row>
    <row r="147" spans="1:19" s="135" customFormat="1">
      <c r="A147" s="806">
        <v>6.04</v>
      </c>
      <c r="B147" s="809"/>
      <c r="C147" s="808"/>
      <c r="D147" s="809"/>
      <c r="E147" s="810"/>
      <c r="F147" s="855"/>
      <c r="G147" s="856"/>
      <c r="H147" s="853"/>
      <c r="I147" s="810"/>
      <c r="J147" s="810"/>
      <c r="K147" s="813"/>
      <c r="L147" s="810"/>
      <c r="M147" s="814"/>
      <c r="N147" s="814"/>
      <c r="O147" s="810"/>
      <c r="P147" s="854"/>
      <c r="Q147" s="809"/>
      <c r="R147" s="284"/>
      <c r="S147" s="284"/>
    </row>
    <row r="148" spans="1:19" s="135" customFormat="1">
      <c r="A148" s="806">
        <v>6.05</v>
      </c>
      <c r="B148" s="809"/>
      <c r="C148" s="808"/>
      <c r="D148" s="809"/>
      <c r="E148" s="810"/>
      <c r="F148" s="818"/>
      <c r="G148" s="819"/>
      <c r="H148" s="811"/>
      <c r="I148" s="810"/>
      <c r="J148" s="810"/>
      <c r="K148" s="813"/>
      <c r="L148" s="810"/>
      <c r="M148" s="814"/>
      <c r="N148" s="814"/>
      <c r="O148" s="815"/>
      <c r="P148" s="815"/>
      <c r="Q148" s="809"/>
      <c r="R148" s="185"/>
      <c r="S148" s="816"/>
    </row>
    <row r="149" spans="1:19" s="135" customFormat="1">
      <c r="A149" s="806">
        <v>6.06</v>
      </c>
      <c r="B149" s="809"/>
      <c r="C149" s="808"/>
      <c r="D149" s="809"/>
      <c r="E149" s="810"/>
      <c r="F149" s="855"/>
      <c r="G149" s="856"/>
      <c r="H149" s="853"/>
      <c r="I149" s="810"/>
      <c r="J149" s="810"/>
      <c r="K149" s="813"/>
      <c r="L149" s="810"/>
      <c r="M149" s="814"/>
      <c r="N149" s="814"/>
      <c r="O149" s="810"/>
      <c r="P149" s="854"/>
      <c r="Q149" s="809"/>
      <c r="R149" s="284"/>
      <c r="S149" s="284"/>
    </row>
    <row r="150" spans="1:19">
      <c r="A150" s="230"/>
      <c r="B150" s="221"/>
      <c r="C150" s="173"/>
      <c r="D150" s="221"/>
      <c r="E150" s="173"/>
      <c r="F150" s="221"/>
      <c r="G150" s="173" t="s">
        <v>266</v>
      </c>
      <c r="H150" s="243">
        <f>SUM(H144:H149)</f>
        <v>257142.86</v>
      </c>
      <c r="I150" s="167"/>
      <c r="J150" s="167"/>
      <c r="K150" s="167"/>
      <c r="L150" s="167"/>
      <c r="M150" s="167"/>
      <c r="N150" s="167"/>
      <c r="O150" s="167"/>
      <c r="P150" s="167"/>
      <c r="Q150" s="167"/>
    </row>
    <row r="151" spans="1:19">
      <c r="A151" s="232"/>
      <c r="B151" s="215"/>
      <c r="C151" s="218"/>
      <c r="D151" s="215"/>
      <c r="E151" s="215"/>
      <c r="F151" s="215"/>
      <c r="G151" s="173" t="s">
        <v>731</v>
      </c>
      <c r="H151" s="244">
        <f>H150+H140+H96+H63+H45+H17</f>
        <v>41266663.18</v>
      </c>
      <c r="I151" s="216"/>
      <c r="J151"/>
      <c r="K151"/>
      <c r="L151"/>
      <c r="M151"/>
      <c r="N151"/>
      <c r="O151"/>
      <c r="P151"/>
      <c r="Q151"/>
    </row>
    <row r="152" spans="1:19">
      <c r="A152" s="232"/>
      <c r="B152" s="215"/>
      <c r="C152" s="218"/>
      <c r="D152" s="215"/>
      <c r="E152" s="215"/>
      <c r="F152" s="215"/>
      <c r="G152" s="173"/>
      <c r="H152" s="226"/>
      <c r="I152" s="225"/>
      <c r="J152"/>
      <c r="K152"/>
      <c r="L152"/>
      <c r="M152"/>
      <c r="N152"/>
      <c r="O152"/>
      <c r="P152"/>
      <c r="Q152"/>
    </row>
    <row r="153" spans="1:19">
      <c r="A153" s="233"/>
      <c r="B153" s="167"/>
      <c r="C153" s="167"/>
      <c r="D153" s="167"/>
      <c r="E153" s="167"/>
      <c r="F153" s="167"/>
      <c r="G153" s="167"/>
      <c r="H153" s="48">
        <v>42000000</v>
      </c>
      <c r="I153" s="167"/>
      <c r="J153"/>
      <c r="K153"/>
      <c r="L153"/>
      <c r="M153"/>
      <c r="N153"/>
      <c r="O153"/>
      <c r="P153"/>
      <c r="Q153"/>
    </row>
    <row r="154" spans="1:19" ht="15.6" customHeight="1">
      <c r="A154" s="232"/>
      <c r="F154" s="192"/>
      <c r="G154" s="188"/>
      <c r="H154" s="48">
        <f>H153-H151</f>
        <v>733336.8200000003</v>
      </c>
      <c r="I154" s="495">
        <f>H154/H153</f>
        <v>1.7460400476190484E-2</v>
      </c>
      <c r="J154"/>
      <c r="K154"/>
      <c r="L154"/>
      <c r="M154"/>
      <c r="N154"/>
      <c r="O154"/>
      <c r="P154"/>
      <c r="Q154"/>
    </row>
    <row r="155" spans="1:19" s="135" customFormat="1" ht="15.6" customHeight="1">
      <c r="A155" s="232"/>
      <c r="B155" s="995" t="s">
        <v>732</v>
      </c>
      <c r="C155" s="857" t="s">
        <v>596</v>
      </c>
      <c r="F155" s="192"/>
      <c r="G155" s="188"/>
      <c r="H155" s="239"/>
      <c r="I155" s="223"/>
      <c r="J155"/>
      <c r="K155"/>
      <c r="L155"/>
      <c r="M155"/>
      <c r="N155"/>
      <c r="O155"/>
      <c r="P155"/>
      <c r="Q155"/>
      <c r="R155" s="134"/>
      <c r="S155" s="805"/>
    </row>
    <row r="156" spans="1:19">
      <c r="A156" s="232"/>
      <c r="B156" s="995"/>
      <c r="C156" s="858" t="s">
        <v>638</v>
      </c>
      <c r="F156" s="192"/>
      <c r="G156" s="188"/>
      <c r="I156" s="224"/>
      <c r="J156" s="279"/>
      <c r="K156" s="48"/>
      <c r="L156" s="348"/>
      <c r="M156" s="348"/>
      <c r="N156"/>
      <c r="O156"/>
      <c r="P156"/>
      <c r="Q156"/>
    </row>
    <row r="157" spans="1:19">
      <c r="A157" s="232"/>
      <c r="B157" s="995"/>
      <c r="C157" s="858" t="s">
        <v>654</v>
      </c>
      <c r="F157" s="192"/>
      <c r="G157" s="188"/>
      <c r="I157" s="220"/>
      <c r="J157" s="279"/>
      <c r="K157" s="48"/>
      <c r="L157" s="349"/>
      <c r="M157"/>
      <c r="N157"/>
      <c r="O157"/>
      <c r="P157"/>
      <c r="Q157"/>
    </row>
    <row r="158" spans="1:19">
      <c r="A158" s="232"/>
      <c r="B158" s="460"/>
      <c r="F158" s="192"/>
      <c r="G158" s="188"/>
      <c r="I158" s="220"/>
      <c r="J158" s="279"/>
      <c r="K158" s="48"/>
      <c r="L158"/>
      <c r="M158"/>
      <c r="N158"/>
      <c r="O158"/>
      <c r="P158"/>
      <c r="Q158"/>
    </row>
    <row r="159" spans="1:19">
      <c r="A159" s="232"/>
      <c r="B159" s="994" t="s">
        <v>155</v>
      </c>
      <c r="C159" s="858" t="s">
        <v>205</v>
      </c>
      <c r="F159" s="167"/>
      <c r="G159" s="167"/>
      <c r="H159" s="48"/>
      <c r="I159" s="167"/>
      <c r="J159" s="279"/>
      <c r="K159" s="48"/>
      <c r="L159" s="349"/>
      <c r="M159"/>
      <c r="N159"/>
      <c r="O159"/>
      <c r="P159"/>
      <c r="Q159"/>
    </row>
    <row r="160" spans="1:19">
      <c r="A160" s="232"/>
      <c r="B160" s="994"/>
      <c r="C160" s="858" t="s">
        <v>212</v>
      </c>
      <c r="F160" s="192"/>
      <c r="G160" s="188"/>
      <c r="H160" s="48"/>
      <c r="I160" s="167"/>
      <c r="J160" s="279"/>
      <c r="K160" s="48"/>
      <c r="L160" s="348"/>
      <c r="M160"/>
      <c r="N160"/>
      <c r="O160"/>
      <c r="P160"/>
      <c r="Q160"/>
    </row>
    <row r="161" spans="1:23">
      <c r="A161" s="232"/>
      <c r="B161" s="994"/>
      <c r="C161" s="858" t="s">
        <v>733</v>
      </c>
      <c r="F161" s="192"/>
      <c r="G161" s="188"/>
      <c r="I161" s="220"/>
      <c r="J161" s="279"/>
      <c r="K161" s="48"/>
      <c r="L161" s="348"/>
      <c r="M161"/>
      <c r="N161"/>
      <c r="O161"/>
      <c r="P161"/>
      <c r="Q161"/>
    </row>
    <row r="162" spans="1:23">
      <c r="A162" s="232"/>
      <c r="B162" s="994"/>
      <c r="C162" s="858" t="s">
        <v>208</v>
      </c>
      <c r="F162" s="167"/>
      <c r="G162" s="167"/>
      <c r="H162" s="48"/>
      <c r="I162" s="167"/>
      <c r="J162" s="279"/>
      <c r="K162" s="48"/>
      <c r="L162" s="348"/>
      <c r="M162"/>
      <c r="N162"/>
      <c r="O162"/>
      <c r="P162"/>
      <c r="Q162"/>
    </row>
    <row r="163" spans="1:23">
      <c r="A163" s="232"/>
      <c r="B163" s="994"/>
      <c r="C163" s="858" t="s">
        <v>734</v>
      </c>
      <c r="F163" s="167"/>
      <c r="G163" s="167"/>
      <c r="H163" s="48"/>
      <c r="I163" s="167"/>
      <c r="J163" s="279"/>
      <c r="K163" s="48"/>
      <c r="L163" s="348"/>
      <c r="M163"/>
      <c r="N163"/>
      <c r="O163"/>
      <c r="P163"/>
      <c r="Q163"/>
    </row>
    <row r="164" spans="1:23">
      <c r="A164" s="232"/>
      <c r="B164" s="994"/>
      <c r="C164" s="858" t="s">
        <v>735</v>
      </c>
      <c r="F164" s="192"/>
      <c r="G164" s="188"/>
      <c r="H164" s="48"/>
      <c r="I164" s="167"/>
      <c r="J164" s="279"/>
      <c r="K164" s="48"/>
      <c r="L164" s="348"/>
      <c r="M164"/>
      <c r="N164"/>
      <c r="O164"/>
      <c r="P164"/>
      <c r="Q164"/>
    </row>
    <row r="165" spans="1:23">
      <c r="A165" s="232"/>
      <c r="B165" s="994"/>
      <c r="C165" s="858" t="s">
        <v>185</v>
      </c>
      <c r="F165" s="167"/>
      <c r="G165" s="167"/>
      <c r="H165" s="48"/>
      <c r="I165" s="167"/>
      <c r="J165" s="351"/>
      <c r="K165" s="352"/>
      <c r="L165" s="348"/>
      <c r="M165"/>
      <c r="N165"/>
      <c r="O165"/>
      <c r="P165"/>
      <c r="Q165"/>
    </row>
    <row r="166" spans="1:23">
      <c r="A166" s="232"/>
      <c r="B166" s="994"/>
      <c r="C166" s="858" t="s">
        <v>180</v>
      </c>
      <c r="F166" s="192"/>
      <c r="G166" s="188"/>
      <c r="H166" s="48"/>
      <c r="I166" s="167"/>
      <c r="J166" s="351"/>
      <c r="K166" s="352"/>
      <c r="L166"/>
      <c r="M166"/>
      <c r="N166"/>
      <c r="O166"/>
      <c r="P166"/>
      <c r="Q166"/>
      <c r="R166" s="167"/>
      <c r="S166" s="167"/>
      <c r="T166" s="167"/>
    </row>
    <row r="167" spans="1:23" s="140" customFormat="1" ht="15.6" customHeight="1">
      <c r="A167" s="233"/>
      <c r="B167" s="167"/>
      <c r="C167" s="167"/>
      <c r="D167" s="167"/>
      <c r="E167" s="167"/>
      <c r="F167" s="167"/>
      <c r="G167" s="220"/>
      <c r="H167" s="242"/>
      <c r="I167" s="167"/>
      <c r="J167" s="279"/>
      <c r="K167" s="48"/>
      <c r="L167" s="347"/>
      <c r="M167"/>
      <c r="N167"/>
      <c r="O167"/>
      <c r="P167"/>
      <c r="Q167"/>
      <c r="R167" s="167"/>
      <c r="S167" s="167"/>
      <c r="T167" s="167"/>
      <c r="U167" s="167"/>
      <c r="V167" s="167"/>
      <c r="W167" s="167"/>
    </row>
    <row r="168" spans="1:23" s="140" customFormat="1">
      <c r="A168" s="233"/>
      <c r="B168" s="1041" t="s">
        <v>736</v>
      </c>
      <c r="C168" s="1044" t="s">
        <v>737</v>
      </c>
      <c r="D168" s="1039" t="s">
        <v>637</v>
      </c>
      <c r="E168" s="1040"/>
      <c r="F168" s="167"/>
      <c r="G168" s="192"/>
      <c r="H168" s="48"/>
      <c r="I168" s="188"/>
      <c r="J168" s="279"/>
      <c r="K168" s="48"/>
      <c r="L168"/>
      <c r="M168"/>
      <c r="N168"/>
      <c r="O168"/>
      <c r="P168"/>
      <c r="Q168"/>
      <c r="R168" s="167"/>
      <c r="S168" s="167"/>
      <c r="T168" s="167"/>
      <c r="U168" s="167"/>
      <c r="V168" s="167"/>
      <c r="W168" s="167"/>
    </row>
    <row r="169" spans="1:23" s="140" customFormat="1" ht="15.6" customHeight="1">
      <c r="A169" s="233"/>
      <c r="B169" s="1042"/>
      <c r="C169" s="1045"/>
      <c r="D169" s="1039" t="s">
        <v>738</v>
      </c>
      <c r="E169" s="1040"/>
      <c r="F169" s="167"/>
      <c r="G169" s="220"/>
      <c r="H169" s="242"/>
      <c r="I169" s="220"/>
      <c r="J169" s="279"/>
      <c r="K169" s="48"/>
      <c r="L169" s="347"/>
      <c r="M169"/>
      <c r="N169"/>
      <c r="O169"/>
      <c r="P169"/>
      <c r="Q169"/>
      <c r="R169" s="167"/>
      <c r="S169" s="167"/>
      <c r="T169" s="167"/>
      <c r="U169" s="167"/>
      <c r="V169" s="167"/>
      <c r="W169" s="167"/>
    </row>
    <row r="170" spans="1:23" s="141" customFormat="1">
      <c r="A170" s="233"/>
      <c r="B170" s="1042"/>
      <c r="C170" s="1045"/>
      <c r="D170" s="1039" t="s">
        <v>739</v>
      </c>
      <c r="E170" s="1040"/>
      <c r="F170" s="167"/>
      <c r="G170" s="192"/>
      <c r="H170" s="48"/>
      <c r="I170" s="192"/>
      <c r="J170" s="279"/>
      <c r="K170" s="48"/>
      <c r="L170"/>
      <c r="M170"/>
      <c r="N170"/>
      <c r="O170"/>
      <c r="P170"/>
      <c r="Q170"/>
      <c r="R170" s="167"/>
      <c r="S170" s="167"/>
      <c r="T170" s="167"/>
      <c r="U170" s="167"/>
      <c r="V170" s="167"/>
      <c r="W170" s="167"/>
    </row>
    <row r="171" spans="1:23" s="141" customFormat="1">
      <c r="A171" s="233"/>
      <c r="B171" s="1042"/>
      <c r="C171" s="1045"/>
      <c r="D171" s="1039" t="s">
        <v>683</v>
      </c>
      <c r="E171" s="1040"/>
      <c r="F171" s="167"/>
      <c r="G171" s="220"/>
      <c r="H171" s="242"/>
      <c r="I171" s="167"/>
      <c r="J171" s="131"/>
      <c r="K171" s="48"/>
      <c r="L171" s="359"/>
      <c r="M171" s="359"/>
      <c r="N171"/>
      <c r="O171"/>
      <c r="P171"/>
      <c r="Q171"/>
      <c r="R171" s="167"/>
      <c r="S171" s="167"/>
      <c r="T171" s="167"/>
      <c r="U171" s="167"/>
      <c r="V171" s="167"/>
      <c r="W171" s="167"/>
    </row>
    <row r="172" spans="1:23" s="141" customFormat="1">
      <c r="A172" s="233"/>
      <c r="B172" s="1042"/>
      <c r="C172" s="1045"/>
      <c r="D172" s="1039" t="s">
        <v>595</v>
      </c>
      <c r="E172" s="1040"/>
      <c r="F172" s="167"/>
      <c r="G172" s="192"/>
      <c r="H172" s="48"/>
      <c r="I172" s="167"/>
      <c r="J172" s="131"/>
      <c r="K172" s="48"/>
      <c r="N172"/>
      <c r="O172"/>
      <c r="P172"/>
      <c r="Q172"/>
      <c r="R172" s="167"/>
      <c r="S172" s="167"/>
      <c r="T172" s="167"/>
      <c r="U172" s="167"/>
      <c r="V172" s="167"/>
      <c r="W172" s="167"/>
    </row>
    <row r="173" spans="1:23" s="141" customFormat="1">
      <c r="A173" s="233"/>
      <c r="B173" s="1042"/>
      <c r="C173" s="1045"/>
      <c r="D173" s="1039" t="s">
        <v>740</v>
      </c>
      <c r="E173" s="1040"/>
      <c r="F173" s="167"/>
      <c r="G173" s="220"/>
      <c r="H173" s="242"/>
      <c r="I173" s="167"/>
      <c r="K173" s="350"/>
      <c r="M173" s="353"/>
      <c r="N173"/>
      <c r="O173"/>
      <c r="P173"/>
      <c r="Q173"/>
      <c r="R173" s="167"/>
      <c r="S173" s="167"/>
      <c r="T173" s="167"/>
      <c r="U173" s="167"/>
      <c r="V173" s="167"/>
      <c r="W173" s="167"/>
    </row>
    <row r="174" spans="1:23">
      <c r="A174" s="233"/>
      <c r="B174" s="1042"/>
      <c r="C174" s="1046"/>
      <c r="D174" s="1039" t="s">
        <v>741</v>
      </c>
      <c r="E174" s="1040"/>
      <c r="F174" s="167"/>
      <c r="G174" s="192"/>
      <c r="H174" s="48"/>
      <c r="I174" s="167"/>
      <c r="N174"/>
      <c r="O174"/>
      <c r="P174"/>
      <c r="Q174"/>
      <c r="R174" s="167"/>
      <c r="S174" s="167"/>
      <c r="T174" s="167"/>
      <c r="U174" s="167"/>
      <c r="V174" s="167"/>
      <c r="W174" s="167"/>
    </row>
    <row r="175" spans="1:23">
      <c r="A175" s="233"/>
      <c r="B175" s="1042"/>
      <c r="C175" s="1053" t="s">
        <v>742</v>
      </c>
      <c r="D175" s="1039" t="s">
        <v>743</v>
      </c>
      <c r="E175" s="1040"/>
      <c r="F175" s="167"/>
      <c r="G175" s="220"/>
      <c r="H175" s="242"/>
      <c r="I175" s="167"/>
      <c r="J175"/>
      <c r="K175"/>
      <c r="L175"/>
      <c r="M175"/>
      <c r="N175"/>
      <c r="O175"/>
      <c r="P175"/>
      <c r="Q175"/>
      <c r="R175" s="167"/>
      <c r="S175" s="167"/>
      <c r="T175" s="167"/>
      <c r="U175" s="167"/>
      <c r="V175" s="167"/>
      <c r="W175" s="167"/>
    </row>
    <row r="176" spans="1:23">
      <c r="A176" s="233"/>
      <c r="B176" s="1042"/>
      <c r="C176" s="1054"/>
      <c r="D176" s="1039" t="s">
        <v>744</v>
      </c>
      <c r="E176" s="1040"/>
      <c r="F176" s="167"/>
      <c r="G176" s="192"/>
      <c r="H176" s="48"/>
      <c r="I176" s="167"/>
      <c r="J176" s="167"/>
      <c r="K176" s="167"/>
      <c r="L176" s="167"/>
      <c r="M176" s="167"/>
      <c r="N176" s="167"/>
      <c r="O176" s="167"/>
      <c r="P176" s="167"/>
      <c r="Q176" s="167"/>
      <c r="R176" s="167"/>
      <c r="S176" s="167"/>
      <c r="T176" s="167"/>
      <c r="U176" s="167"/>
      <c r="V176" s="167"/>
      <c r="W176" s="167"/>
    </row>
    <row r="177" spans="1:23">
      <c r="B177" s="1042"/>
      <c r="C177" s="1054"/>
      <c r="D177" s="1039" t="s">
        <v>745</v>
      </c>
      <c r="E177" s="1040"/>
      <c r="F177" s="220"/>
      <c r="G177" s="220"/>
      <c r="H177" s="242"/>
      <c r="I177" s="189"/>
      <c r="J177" s="189"/>
      <c r="K177" s="187"/>
      <c r="L177" s="220"/>
      <c r="M177" s="220"/>
      <c r="N177" s="220"/>
      <c r="O177" s="220"/>
      <c r="P177" s="187"/>
      <c r="Q177" s="187"/>
      <c r="R177" s="220"/>
      <c r="S177" s="220"/>
      <c r="T177" s="201"/>
      <c r="U177" s="201"/>
      <c r="V177" s="201"/>
      <c r="W177" s="201"/>
    </row>
    <row r="178" spans="1:23">
      <c r="B178" s="1042"/>
      <c r="C178" s="1054"/>
      <c r="D178" s="1039" t="s">
        <v>683</v>
      </c>
      <c r="E178" s="1040"/>
      <c r="F178" s="220"/>
      <c r="G178" s="187"/>
      <c r="I178" s="189"/>
      <c r="J178" s="189"/>
      <c r="K178" s="187"/>
      <c r="L178" s="220"/>
      <c r="M178" s="220"/>
      <c r="N178" s="220"/>
      <c r="O178" s="220"/>
      <c r="P178" s="187"/>
      <c r="Q178" s="187"/>
      <c r="R178" s="220"/>
      <c r="S178" s="220"/>
      <c r="T178" s="201"/>
      <c r="U178" s="201"/>
      <c r="V178" s="201"/>
      <c r="W178" s="201"/>
    </row>
    <row r="179" spans="1:23">
      <c r="B179" s="1042"/>
      <c r="C179" s="1054"/>
      <c r="D179" s="1039" t="s">
        <v>595</v>
      </c>
      <c r="E179" s="1040"/>
      <c r="G179" s="130"/>
      <c r="H179" s="242"/>
      <c r="K179" s="142"/>
    </row>
    <row r="180" spans="1:23">
      <c r="B180" s="1042"/>
      <c r="C180" s="1054"/>
      <c r="D180" s="1039" t="s">
        <v>746</v>
      </c>
      <c r="E180" s="1040"/>
      <c r="G180" s="139"/>
      <c r="K180" s="222"/>
    </row>
    <row r="181" spans="1:23">
      <c r="B181" s="1042"/>
      <c r="C181" s="1054"/>
      <c r="D181" s="1039" t="s">
        <v>747</v>
      </c>
      <c r="E181" s="1040"/>
      <c r="G181" s="130"/>
      <c r="H181" s="242"/>
      <c r="K181" s="222"/>
    </row>
    <row r="182" spans="1:23">
      <c r="B182" s="1042"/>
      <c r="C182" s="1054"/>
      <c r="D182" s="1039" t="s">
        <v>748</v>
      </c>
      <c r="E182" s="1040"/>
      <c r="G182" s="139"/>
      <c r="K182" s="222"/>
    </row>
    <row r="183" spans="1:23">
      <c r="B183" s="1042"/>
      <c r="C183" s="1054"/>
      <c r="D183" s="1039" t="s">
        <v>749</v>
      </c>
      <c r="E183" s="1040"/>
      <c r="G183" s="130"/>
      <c r="H183" s="242"/>
    </row>
    <row r="184" spans="1:23">
      <c r="B184" s="1042"/>
      <c r="C184" s="1055"/>
      <c r="D184" s="1039" t="s">
        <v>750</v>
      </c>
      <c r="E184" s="1040"/>
      <c r="G184" s="139"/>
    </row>
    <row r="185" spans="1:23" s="132" customFormat="1">
      <c r="A185" s="234"/>
      <c r="B185" s="1042"/>
      <c r="C185" s="1050" t="s">
        <v>751</v>
      </c>
      <c r="D185" s="1039" t="s">
        <v>728</v>
      </c>
      <c r="E185" s="1040"/>
      <c r="F185" s="130"/>
      <c r="G185" s="130"/>
      <c r="H185" s="242"/>
      <c r="K185" s="133"/>
      <c r="L185" s="130"/>
      <c r="M185" s="130"/>
      <c r="N185" s="130"/>
      <c r="O185" s="130"/>
      <c r="P185" s="133"/>
      <c r="Q185" s="133"/>
      <c r="R185" s="130"/>
      <c r="S185" s="130"/>
      <c r="T185" s="131"/>
      <c r="U185" s="131"/>
      <c r="V185" s="131"/>
      <c r="W185" s="131"/>
    </row>
    <row r="186" spans="1:23" s="132" customFormat="1">
      <c r="A186" s="234"/>
      <c r="B186" s="1042"/>
      <c r="C186" s="1051"/>
      <c r="D186" s="1039" t="s">
        <v>683</v>
      </c>
      <c r="E186" s="1040"/>
      <c r="F186" s="130"/>
      <c r="G186" s="133"/>
      <c r="H186" s="239"/>
      <c r="K186" s="133"/>
      <c r="L186" s="130"/>
      <c r="M186" s="130"/>
      <c r="N186" s="130"/>
      <c r="O186" s="130"/>
      <c r="P186" s="133"/>
      <c r="Q186" s="133"/>
      <c r="R186" s="130"/>
      <c r="S186" s="130"/>
      <c r="T186" s="131"/>
      <c r="U186" s="131"/>
      <c r="V186" s="131"/>
      <c r="W186" s="131"/>
    </row>
    <row r="187" spans="1:23">
      <c r="B187" s="1043"/>
      <c r="C187" s="1052"/>
      <c r="D187" s="1039" t="s">
        <v>595</v>
      </c>
      <c r="E187" s="1040"/>
    </row>
    <row r="188" spans="1:23">
      <c r="B188" s="167"/>
      <c r="C188" s="167"/>
      <c r="D188" s="167"/>
      <c r="E188" s="167"/>
      <c r="K188" s="142"/>
    </row>
    <row r="189" spans="1:23">
      <c r="B189" s="1056" t="s">
        <v>752</v>
      </c>
      <c r="C189" s="1057"/>
      <c r="D189" s="1057"/>
      <c r="E189" s="1058"/>
      <c r="K189" s="142"/>
    </row>
    <row r="190" spans="1:23">
      <c r="B190" s="859" t="s">
        <v>753</v>
      </c>
      <c r="C190" s="1047" t="s">
        <v>754</v>
      </c>
      <c r="D190" s="1048"/>
      <c r="E190" s="1049"/>
      <c r="K190" s="142"/>
    </row>
    <row r="191" spans="1:23">
      <c r="B191" s="859" t="s">
        <v>755</v>
      </c>
      <c r="C191" s="1047" t="s">
        <v>756</v>
      </c>
      <c r="D191" s="1048"/>
      <c r="E191" s="1049"/>
    </row>
    <row r="192" spans="1:23">
      <c r="B192" s="859" t="s">
        <v>757</v>
      </c>
      <c r="C192" s="1047" t="s">
        <v>758</v>
      </c>
      <c r="D192" s="1048"/>
      <c r="E192" s="1049"/>
    </row>
    <row r="193" spans="2:5">
      <c r="B193" s="859" t="s">
        <v>759</v>
      </c>
      <c r="C193" s="1047" t="s">
        <v>760</v>
      </c>
      <c r="D193" s="1048"/>
      <c r="E193" s="1049"/>
    </row>
  </sheetData>
  <autoFilter ref="A20:WWC151"/>
  <mergeCells count="165">
    <mergeCell ref="C190:E190"/>
    <mergeCell ref="C191:E191"/>
    <mergeCell ref="C192:E192"/>
    <mergeCell ref="C193:E193"/>
    <mergeCell ref="D182:E182"/>
    <mergeCell ref="D183:E183"/>
    <mergeCell ref="D184:E184"/>
    <mergeCell ref="C185:C187"/>
    <mergeCell ref="C175:C184"/>
    <mergeCell ref="D177:E177"/>
    <mergeCell ref="B189:E189"/>
    <mergeCell ref="D185:E185"/>
    <mergeCell ref="D186:E186"/>
    <mergeCell ref="D187:E187"/>
    <mergeCell ref="D174:E174"/>
    <mergeCell ref="B168:B187"/>
    <mergeCell ref="D175:E175"/>
    <mergeCell ref="D173:E173"/>
    <mergeCell ref="D179:E179"/>
    <mergeCell ref="D176:E176"/>
    <mergeCell ref="D180:E180"/>
    <mergeCell ref="D181:E181"/>
    <mergeCell ref="C168:C174"/>
    <mergeCell ref="D168:E168"/>
    <mergeCell ref="D169:E169"/>
    <mergeCell ref="D170:E170"/>
    <mergeCell ref="D171:E171"/>
    <mergeCell ref="D172:E172"/>
    <mergeCell ref="D178:E178"/>
    <mergeCell ref="O142:O143"/>
    <mergeCell ref="A141:A143"/>
    <mergeCell ref="B141:Q141"/>
    <mergeCell ref="B142:B143"/>
    <mergeCell ref="C142:C143"/>
    <mergeCell ref="D142:D143"/>
    <mergeCell ref="M142:N142"/>
    <mergeCell ref="E142:E143"/>
    <mergeCell ref="F142:G142"/>
    <mergeCell ref="H142:J142"/>
    <mergeCell ref="K142:K143"/>
    <mergeCell ref="L142:L143"/>
    <mergeCell ref="F143:G143"/>
    <mergeCell ref="P142:P143"/>
    <mergeCell ref="Q142:Q143"/>
    <mergeCell ref="Q19:Q20"/>
    <mergeCell ref="Q47:Q48"/>
    <mergeCell ref="F99:G99"/>
    <mergeCell ref="K19:K20"/>
    <mergeCell ref="L19:L20"/>
    <mergeCell ref="M98:N98"/>
    <mergeCell ref="O98:O99"/>
    <mergeCell ref="F106:G106"/>
    <mergeCell ref="F107:G107"/>
    <mergeCell ref="H98:J98"/>
    <mergeCell ref="K98:K99"/>
    <mergeCell ref="L98:L99"/>
    <mergeCell ref="M19:N19"/>
    <mergeCell ref="O19:O20"/>
    <mergeCell ref="P19:P20"/>
    <mergeCell ref="L47:L48"/>
    <mergeCell ref="M47:N47"/>
    <mergeCell ref="F98:G98"/>
    <mergeCell ref="F105:G105"/>
    <mergeCell ref="A13:A15"/>
    <mergeCell ref="B13:Q13"/>
    <mergeCell ref="B14:B15"/>
    <mergeCell ref="C14:C15"/>
    <mergeCell ref="D14:D15"/>
    <mergeCell ref="E14:E15"/>
    <mergeCell ref="F14:F15"/>
    <mergeCell ref="G14:G15"/>
    <mergeCell ref="H14:J14"/>
    <mergeCell ref="K14:K15"/>
    <mergeCell ref="L14:L15"/>
    <mergeCell ref="M14:N14"/>
    <mergeCell ref="O14:O15"/>
    <mergeCell ref="P14:P15"/>
    <mergeCell ref="Q14:Q15"/>
    <mergeCell ref="A18:A20"/>
    <mergeCell ref="B18:Q18"/>
    <mergeCell ref="B19:B20"/>
    <mergeCell ref="C19:C20"/>
    <mergeCell ref="F108:G108"/>
    <mergeCell ref="A64:A66"/>
    <mergeCell ref="B64:Q64"/>
    <mergeCell ref="B65:B66"/>
    <mergeCell ref="C65:C66"/>
    <mergeCell ref="D65:D66"/>
    <mergeCell ref="P65:P66"/>
    <mergeCell ref="H65:J65"/>
    <mergeCell ref="K65:K66"/>
    <mergeCell ref="L65:L66"/>
    <mergeCell ref="M65:N65"/>
    <mergeCell ref="O65:O66"/>
    <mergeCell ref="P98:P99"/>
    <mergeCell ref="F28:G28"/>
    <mergeCell ref="F33:G33"/>
    <mergeCell ref="B97:Q97"/>
    <mergeCell ref="F102:G102"/>
    <mergeCell ref="F103:G103"/>
    <mergeCell ref="F104:G104"/>
    <mergeCell ref="B98:B99"/>
    <mergeCell ref="C98:C99"/>
    <mergeCell ref="D98:D99"/>
    <mergeCell ref="E98:E99"/>
    <mergeCell ref="A46:A48"/>
    <mergeCell ref="Q65:Q66"/>
    <mergeCell ref="F66:G66"/>
    <mergeCell ref="F67:G67"/>
    <mergeCell ref="E65:E66"/>
    <mergeCell ref="F65:G65"/>
    <mergeCell ref="F47:F48"/>
    <mergeCell ref="G47:G48"/>
    <mergeCell ref="H47:J47"/>
    <mergeCell ref="K47:K48"/>
    <mergeCell ref="O47:O48"/>
    <mergeCell ref="P47:P48"/>
    <mergeCell ref="B46:Q46"/>
    <mergeCell ref="B47:B48"/>
    <mergeCell ref="C47:C48"/>
    <mergeCell ref="D47:D48"/>
    <mergeCell ref="E47:E48"/>
    <mergeCell ref="A97:A99"/>
    <mergeCell ref="Q98:Q99"/>
    <mergeCell ref="D19:D20"/>
    <mergeCell ref="E19:E20"/>
    <mergeCell ref="F19:F20"/>
    <mergeCell ref="G19:G20"/>
    <mergeCell ref="H19:J19"/>
    <mergeCell ref="F68:G68"/>
    <mergeCell ref="F70:G70"/>
    <mergeCell ref="F100:G100"/>
    <mergeCell ref="F101:G101"/>
    <mergeCell ref="F129:G129"/>
    <mergeCell ref="F130:G130"/>
    <mergeCell ref="F109:G109"/>
    <mergeCell ref="F110:G110"/>
    <mergeCell ref="F113:G113"/>
    <mergeCell ref="F114:G114"/>
    <mergeCell ref="F115:G115"/>
    <mergeCell ref="F116:G116"/>
    <mergeCell ref="F117:G117"/>
    <mergeCell ref="F118:G118"/>
    <mergeCell ref="F120:G120"/>
    <mergeCell ref="F123:G123"/>
    <mergeCell ref="F121:G121"/>
    <mergeCell ref="F122:G122"/>
    <mergeCell ref="F128:G128"/>
    <mergeCell ref="F124:G124"/>
    <mergeCell ref="F125:G125"/>
    <mergeCell ref="F126:G126"/>
    <mergeCell ref="F127:G127"/>
    <mergeCell ref="B159:B166"/>
    <mergeCell ref="B155:B157"/>
    <mergeCell ref="F137:G137"/>
    <mergeCell ref="F138:G138"/>
    <mergeCell ref="F139:G139"/>
    <mergeCell ref="F131:G131"/>
    <mergeCell ref="F132:G132"/>
    <mergeCell ref="F133:G133"/>
    <mergeCell ref="F134:G134"/>
    <mergeCell ref="F135:G135"/>
    <mergeCell ref="F136:G136"/>
    <mergeCell ref="F145:G145"/>
    <mergeCell ref="F144:G144"/>
  </mergeCells>
  <dataValidations count="5">
    <dataValidation type="list" allowBlank="1" showInputMessage="1" showErrorMessage="1" sqref="WVY983101:WVZ983108 Q22:R45 JM22:JN45 TI22:TJ45 ADE22:ADF45 ANA22:ANB45 AWW22:AWX45 BGS22:BGT45 BQO22:BQP45 CAK22:CAL45 CKG22:CKH45 CUC22:CUD45 DDY22:DDZ45 DNU22:DNV45 DXQ22:DXR45 EHM22:EHN45 ERI22:ERJ45 FBE22:FBF45 FLA22:FLB45 FUW22:FUX45 GES22:GET45 GOO22:GOP45 GYK22:GYL45 HIG22:HIH45 HSC22:HSD45 IBY22:IBZ45 ILU22:ILV45 IVQ22:IVR45 JFM22:JFN45 JPI22:JPJ45 JZE22:JZF45 KJA22:KJB45 KSW22:KSX45 LCS22:LCT45 LMO22:LMP45 LWK22:LWL45 MGG22:MGH45 MQC22:MQD45 MZY22:MZZ45 NJU22:NJV45 NTQ22:NTR45 ODM22:ODN45 ONI22:ONJ45 OXE22:OXF45 PHA22:PHB45 PQW22:PQX45 QAS22:QAT45 QKO22:QKP45 QUK22:QUL45 REG22:REH45 ROC22:ROD45 RXY22:RXZ45 SHU22:SHV45 SRQ22:SRR45 TBM22:TBN45 TLI22:TLJ45 TVE22:TVF45 UFA22:UFB45 UOW22:UOX45 UYS22:UYT45 VIO22:VIP45 VSK22:VSL45 WCG22:WCH45 WMC22:WMD45 WVY22:WVZ45 WMC49:WMD63 WCG49:WCH63 VSK49:VSL63 VIO49:VIP63 UYS49:UYT63 UOW49:UOX63 UFA49:UFB63 TVE49:TVF63 TLI49:TLJ63 TBM49:TBN63 SRQ49:SRR63 SHU49:SHV63 RXY49:RXZ63 ROC49:ROD63 REG49:REH63 QUK49:QUL63 QKO49:QKP63 QAS49:QAT63 PQW49:PQX63 PHA49:PHB63 OXE49:OXF63 ONI49:ONJ63 ODM49:ODN63 NTQ49:NTR63 NJU49:NJV63 MZY49:MZZ63 MQC49:MQD63 MGG49:MGH63 LWK49:LWL63 LMO49:LMP63 LCS49:LCT63 KSW49:KSX63 KJA49:KJB63 JZE49:JZF63 JPI49:JPJ63 JFM49:JFN63 IVQ49:IVR63 ILU49:ILV63 IBY49:IBZ63 HSC49:HSD63 HIG49:HIH63 GYK49:GYL63 GOO49:GOP63 GES49:GET63 FUW49:FUX63 FLA49:FLB63 FBE49:FBF63 ERI49:ERJ63 EHM49:EHN63 DXQ49:DXR63 DNU49:DNV63 DDY49:DDZ63 CUC49:CUD63 CKG49:CKH63 CAK49:CAL63 BQO49:BQP63 BGS49:BGT63 AWW49:AWX63 ANA49:ANB63 ADE49:ADF63 TI49:TJ63 JM49:JN63 Q49:R63 TI155:TJ155 ADE155:ADF155 ANA155:ANB155 AWW155:AWX155 BGS155:BGT155 BQO155:BQP155 CAK155:CAL155 CKG155:CKH155 CUC155:CUD155 DDY155:DDZ155 DNU155:DNV155 DXQ155:DXR155 EHM155:EHN155 ERI155:ERJ155 FBE155:FBF155 FLA155:FLB155 FUW155:FUX155 GES155:GET155 GOO155:GOP155 GYK155:GYL155 HIG155:HIH155 HSC155:HSD155 IBY155:IBZ155 ILU155:ILV155 IVQ155:IVR155 JFM155:JFN155 JPI155:JPJ155 JZE155:JZF155 KJA155:KJB155 KSW155:KSX155 LCS155:LCT155 LMO155:LMP155 LWK155:LWL155 MGG155:MGH155 MQC155:MQD155 MZY155:MZZ155 NJU155:NJV155 NTQ155:NTR155 ODM155:ODN155 ONI155:ONJ155 OXE155:OXF155 PHA155:PHB155 PQW155:PQX155 QAS155:QAT155 QKO155:QKP155 QUK155:QUL155 REG155:REH155 ROC155:ROD155 RXY155:RXZ155 SHU155:SHV155 SRQ155:SRR155 TBM155:TBN155 TLI155:TLJ155 TVE155:TVF155 UFA155:UFB155 UOW155:UOX155 UYS155:UYT155 VIO155:VIP155 VSK155:VSL155 WCG155:WCH155 WMC155:WMD155 WVY155:WVZ155 Q65673:R65673 JM65673:JN65673 TI65673:TJ65673 ADE65673:ADF65673 ANA65673:ANB65673 AWW65673:AWX65673 BGS65673:BGT65673 BQO65673:BQP65673 CAK65673:CAL65673 CKG65673:CKH65673 CUC65673:CUD65673 DDY65673:DDZ65673 DNU65673:DNV65673 DXQ65673:DXR65673 EHM65673:EHN65673 ERI65673:ERJ65673 FBE65673:FBF65673 FLA65673:FLB65673 FUW65673:FUX65673 GES65673:GET65673 GOO65673:GOP65673 GYK65673:GYL65673 HIG65673:HIH65673 HSC65673:HSD65673 IBY65673:IBZ65673 ILU65673:ILV65673 IVQ65673:IVR65673 JFM65673:JFN65673 JPI65673:JPJ65673 JZE65673:JZF65673 KJA65673:KJB65673 KSW65673:KSX65673 LCS65673:LCT65673 LMO65673:LMP65673 LWK65673:LWL65673 MGG65673:MGH65673 MQC65673:MQD65673 MZY65673:MZZ65673 NJU65673:NJV65673 NTQ65673:NTR65673 ODM65673:ODN65673 ONI65673:ONJ65673 OXE65673:OXF65673 PHA65673:PHB65673 PQW65673:PQX65673 QAS65673:QAT65673 QKO65673:QKP65673 QUK65673:QUL65673 REG65673:REH65673 ROC65673:ROD65673 RXY65673:RXZ65673 SHU65673:SHV65673 SRQ65673:SRR65673 TBM65673:TBN65673 TLI65673:TLJ65673 TVE65673:TVF65673 UFA65673:UFB65673 UOW65673:UOX65673 UYS65673:UYT65673 VIO65673:VIP65673 VSK65673:VSL65673 WCG65673:WCH65673 WMC65673:WMD65673 WVY65673:WVZ65673 Q131209:R131209 JM131209:JN131209 TI131209:TJ131209 ADE131209:ADF131209 ANA131209:ANB131209 AWW131209:AWX131209 BGS131209:BGT131209 BQO131209:BQP131209 CAK131209:CAL131209 CKG131209:CKH131209 CUC131209:CUD131209 DDY131209:DDZ131209 DNU131209:DNV131209 DXQ131209:DXR131209 EHM131209:EHN131209 ERI131209:ERJ131209 FBE131209:FBF131209 FLA131209:FLB131209 FUW131209:FUX131209 GES131209:GET131209 GOO131209:GOP131209 GYK131209:GYL131209 HIG131209:HIH131209 HSC131209:HSD131209 IBY131209:IBZ131209 ILU131209:ILV131209 IVQ131209:IVR131209 JFM131209:JFN131209 JPI131209:JPJ131209 JZE131209:JZF131209 KJA131209:KJB131209 KSW131209:KSX131209 LCS131209:LCT131209 LMO131209:LMP131209 LWK131209:LWL131209 MGG131209:MGH131209 MQC131209:MQD131209 MZY131209:MZZ131209 NJU131209:NJV131209 NTQ131209:NTR131209 ODM131209:ODN131209 ONI131209:ONJ131209 OXE131209:OXF131209 PHA131209:PHB131209 PQW131209:PQX131209 QAS131209:QAT131209 QKO131209:QKP131209 QUK131209:QUL131209 REG131209:REH131209 ROC131209:ROD131209 RXY131209:RXZ131209 SHU131209:SHV131209 SRQ131209:SRR131209 TBM131209:TBN131209 TLI131209:TLJ131209 TVE131209:TVF131209 UFA131209:UFB131209 UOW131209:UOX131209 UYS131209:UYT131209 VIO131209:VIP131209 VSK131209:VSL131209 WCG131209:WCH131209 WMC131209:WMD131209 WVY131209:WVZ131209 Q196745:R196745 JM196745:JN196745 TI196745:TJ196745 ADE196745:ADF196745 ANA196745:ANB196745 AWW196745:AWX196745 BGS196745:BGT196745 BQO196745:BQP196745 CAK196745:CAL196745 CKG196745:CKH196745 CUC196745:CUD196745 DDY196745:DDZ196745 DNU196745:DNV196745 DXQ196745:DXR196745 EHM196745:EHN196745 ERI196745:ERJ196745 FBE196745:FBF196745 FLA196745:FLB196745 FUW196745:FUX196745 GES196745:GET196745 GOO196745:GOP196745 GYK196745:GYL196745 HIG196745:HIH196745 HSC196745:HSD196745 IBY196745:IBZ196745 ILU196745:ILV196745 IVQ196745:IVR196745 JFM196745:JFN196745 JPI196745:JPJ196745 JZE196745:JZF196745 KJA196745:KJB196745 KSW196745:KSX196745 LCS196745:LCT196745 LMO196745:LMP196745 LWK196745:LWL196745 MGG196745:MGH196745 MQC196745:MQD196745 MZY196745:MZZ196745 NJU196745:NJV196745 NTQ196745:NTR196745 ODM196745:ODN196745 ONI196745:ONJ196745 OXE196745:OXF196745 PHA196745:PHB196745 PQW196745:PQX196745 QAS196745:QAT196745 QKO196745:QKP196745 QUK196745:QUL196745 REG196745:REH196745 ROC196745:ROD196745 RXY196745:RXZ196745 SHU196745:SHV196745 SRQ196745:SRR196745 TBM196745:TBN196745 TLI196745:TLJ196745 TVE196745:TVF196745 UFA196745:UFB196745 UOW196745:UOX196745 UYS196745:UYT196745 VIO196745:VIP196745 VSK196745:VSL196745 WCG196745:WCH196745 WMC196745:WMD196745 WVY196745:WVZ196745 Q262281:R262281 JM262281:JN262281 TI262281:TJ262281 ADE262281:ADF262281 ANA262281:ANB262281 AWW262281:AWX262281 BGS262281:BGT262281 BQO262281:BQP262281 CAK262281:CAL262281 CKG262281:CKH262281 CUC262281:CUD262281 DDY262281:DDZ262281 DNU262281:DNV262281 DXQ262281:DXR262281 EHM262281:EHN262281 ERI262281:ERJ262281 FBE262281:FBF262281 FLA262281:FLB262281 FUW262281:FUX262281 GES262281:GET262281 GOO262281:GOP262281 GYK262281:GYL262281 HIG262281:HIH262281 HSC262281:HSD262281 IBY262281:IBZ262281 ILU262281:ILV262281 IVQ262281:IVR262281 JFM262281:JFN262281 JPI262281:JPJ262281 JZE262281:JZF262281 KJA262281:KJB262281 KSW262281:KSX262281 LCS262281:LCT262281 LMO262281:LMP262281 LWK262281:LWL262281 MGG262281:MGH262281 MQC262281:MQD262281 MZY262281:MZZ262281 NJU262281:NJV262281 NTQ262281:NTR262281 ODM262281:ODN262281 ONI262281:ONJ262281 OXE262281:OXF262281 PHA262281:PHB262281 PQW262281:PQX262281 QAS262281:QAT262281 QKO262281:QKP262281 QUK262281:QUL262281 REG262281:REH262281 ROC262281:ROD262281 RXY262281:RXZ262281 SHU262281:SHV262281 SRQ262281:SRR262281 TBM262281:TBN262281 TLI262281:TLJ262281 TVE262281:TVF262281 UFA262281:UFB262281 UOW262281:UOX262281 UYS262281:UYT262281 VIO262281:VIP262281 VSK262281:VSL262281 WCG262281:WCH262281 WMC262281:WMD262281 WVY262281:WVZ262281 Q327817:R327817 JM327817:JN327817 TI327817:TJ327817 ADE327817:ADF327817 ANA327817:ANB327817 AWW327817:AWX327817 BGS327817:BGT327817 BQO327817:BQP327817 CAK327817:CAL327817 CKG327817:CKH327817 CUC327817:CUD327817 DDY327817:DDZ327817 DNU327817:DNV327817 DXQ327817:DXR327817 EHM327817:EHN327817 ERI327817:ERJ327817 FBE327817:FBF327817 FLA327817:FLB327817 FUW327817:FUX327817 GES327817:GET327817 GOO327817:GOP327817 GYK327817:GYL327817 HIG327817:HIH327817 HSC327817:HSD327817 IBY327817:IBZ327817 ILU327817:ILV327817 IVQ327817:IVR327817 JFM327817:JFN327817 JPI327817:JPJ327817 JZE327817:JZF327817 KJA327817:KJB327817 KSW327817:KSX327817 LCS327817:LCT327817 LMO327817:LMP327817 LWK327817:LWL327817 MGG327817:MGH327817 MQC327817:MQD327817 MZY327817:MZZ327817 NJU327817:NJV327817 NTQ327817:NTR327817 ODM327817:ODN327817 ONI327817:ONJ327817 OXE327817:OXF327817 PHA327817:PHB327817 PQW327817:PQX327817 QAS327817:QAT327817 QKO327817:QKP327817 QUK327817:QUL327817 REG327817:REH327817 ROC327817:ROD327817 RXY327817:RXZ327817 SHU327817:SHV327817 SRQ327817:SRR327817 TBM327817:TBN327817 TLI327817:TLJ327817 TVE327817:TVF327817 UFA327817:UFB327817 UOW327817:UOX327817 UYS327817:UYT327817 VIO327817:VIP327817 VSK327817:VSL327817 WCG327817:WCH327817 WMC327817:WMD327817 WVY327817:WVZ327817 Q393353:R393353 JM393353:JN393353 TI393353:TJ393353 ADE393353:ADF393353 ANA393353:ANB393353 AWW393353:AWX393353 BGS393353:BGT393353 BQO393353:BQP393353 CAK393353:CAL393353 CKG393353:CKH393353 CUC393353:CUD393353 DDY393353:DDZ393353 DNU393353:DNV393353 DXQ393353:DXR393353 EHM393353:EHN393353 ERI393353:ERJ393353 FBE393353:FBF393353 FLA393353:FLB393353 FUW393353:FUX393353 GES393353:GET393353 GOO393353:GOP393353 GYK393353:GYL393353 HIG393353:HIH393353 HSC393353:HSD393353 IBY393353:IBZ393353 ILU393353:ILV393353 IVQ393353:IVR393353 JFM393353:JFN393353 JPI393353:JPJ393353 JZE393353:JZF393353 KJA393353:KJB393353 KSW393353:KSX393353 LCS393353:LCT393353 LMO393353:LMP393353 LWK393353:LWL393353 MGG393353:MGH393353 MQC393353:MQD393353 MZY393353:MZZ393353 NJU393353:NJV393353 NTQ393353:NTR393353 ODM393353:ODN393353 ONI393353:ONJ393353 OXE393353:OXF393353 PHA393353:PHB393353 PQW393353:PQX393353 QAS393353:QAT393353 QKO393353:QKP393353 QUK393353:QUL393353 REG393353:REH393353 ROC393353:ROD393353 RXY393353:RXZ393353 SHU393353:SHV393353 SRQ393353:SRR393353 TBM393353:TBN393353 TLI393353:TLJ393353 TVE393353:TVF393353 UFA393353:UFB393353 UOW393353:UOX393353 UYS393353:UYT393353 VIO393353:VIP393353 VSK393353:VSL393353 WCG393353:WCH393353 WMC393353:WMD393353 WVY393353:WVZ393353 Q458889:R458889 JM458889:JN458889 TI458889:TJ458889 ADE458889:ADF458889 ANA458889:ANB458889 AWW458889:AWX458889 BGS458889:BGT458889 BQO458889:BQP458889 CAK458889:CAL458889 CKG458889:CKH458889 CUC458889:CUD458889 DDY458889:DDZ458889 DNU458889:DNV458889 DXQ458889:DXR458889 EHM458889:EHN458889 ERI458889:ERJ458889 FBE458889:FBF458889 FLA458889:FLB458889 FUW458889:FUX458889 GES458889:GET458889 GOO458889:GOP458889 GYK458889:GYL458889 HIG458889:HIH458889 HSC458889:HSD458889 IBY458889:IBZ458889 ILU458889:ILV458889 IVQ458889:IVR458889 JFM458889:JFN458889 JPI458889:JPJ458889 JZE458889:JZF458889 KJA458889:KJB458889 KSW458889:KSX458889 LCS458889:LCT458889 LMO458889:LMP458889 LWK458889:LWL458889 MGG458889:MGH458889 MQC458889:MQD458889 MZY458889:MZZ458889 NJU458889:NJV458889 NTQ458889:NTR458889 ODM458889:ODN458889 ONI458889:ONJ458889 OXE458889:OXF458889 PHA458889:PHB458889 PQW458889:PQX458889 QAS458889:QAT458889 QKO458889:QKP458889 QUK458889:QUL458889 REG458889:REH458889 ROC458889:ROD458889 RXY458889:RXZ458889 SHU458889:SHV458889 SRQ458889:SRR458889 TBM458889:TBN458889 TLI458889:TLJ458889 TVE458889:TVF458889 UFA458889:UFB458889 UOW458889:UOX458889 UYS458889:UYT458889 VIO458889:VIP458889 VSK458889:VSL458889 WCG458889:WCH458889 WMC458889:WMD458889 WVY458889:WVZ458889 Q524425:R524425 JM524425:JN524425 TI524425:TJ524425 ADE524425:ADF524425 ANA524425:ANB524425 AWW524425:AWX524425 BGS524425:BGT524425 BQO524425:BQP524425 CAK524425:CAL524425 CKG524425:CKH524425 CUC524425:CUD524425 DDY524425:DDZ524425 DNU524425:DNV524425 DXQ524425:DXR524425 EHM524425:EHN524425 ERI524425:ERJ524425 FBE524425:FBF524425 FLA524425:FLB524425 FUW524425:FUX524425 GES524425:GET524425 GOO524425:GOP524425 GYK524425:GYL524425 HIG524425:HIH524425 HSC524425:HSD524425 IBY524425:IBZ524425 ILU524425:ILV524425 IVQ524425:IVR524425 JFM524425:JFN524425 JPI524425:JPJ524425 JZE524425:JZF524425 KJA524425:KJB524425 KSW524425:KSX524425 LCS524425:LCT524425 LMO524425:LMP524425 LWK524425:LWL524425 MGG524425:MGH524425 MQC524425:MQD524425 MZY524425:MZZ524425 NJU524425:NJV524425 NTQ524425:NTR524425 ODM524425:ODN524425 ONI524425:ONJ524425 OXE524425:OXF524425 PHA524425:PHB524425 PQW524425:PQX524425 QAS524425:QAT524425 QKO524425:QKP524425 QUK524425:QUL524425 REG524425:REH524425 ROC524425:ROD524425 RXY524425:RXZ524425 SHU524425:SHV524425 SRQ524425:SRR524425 TBM524425:TBN524425 TLI524425:TLJ524425 TVE524425:TVF524425 UFA524425:UFB524425 UOW524425:UOX524425 UYS524425:UYT524425 VIO524425:VIP524425 VSK524425:VSL524425 WCG524425:WCH524425 WMC524425:WMD524425 WVY524425:WVZ524425 Q589961:R589961 JM589961:JN589961 TI589961:TJ589961 ADE589961:ADF589961 ANA589961:ANB589961 AWW589961:AWX589961 BGS589961:BGT589961 BQO589961:BQP589961 CAK589961:CAL589961 CKG589961:CKH589961 CUC589961:CUD589961 DDY589961:DDZ589961 DNU589961:DNV589961 DXQ589961:DXR589961 EHM589961:EHN589961 ERI589961:ERJ589961 FBE589961:FBF589961 FLA589961:FLB589961 FUW589961:FUX589961 GES589961:GET589961 GOO589961:GOP589961 GYK589961:GYL589961 HIG589961:HIH589961 HSC589961:HSD589961 IBY589961:IBZ589961 ILU589961:ILV589961 IVQ589961:IVR589961 JFM589961:JFN589961 JPI589961:JPJ589961 JZE589961:JZF589961 KJA589961:KJB589961 KSW589961:KSX589961 LCS589961:LCT589961 LMO589961:LMP589961 LWK589961:LWL589961 MGG589961:MGH589961 MQC589961:MQD589961 MZY589961:MZZ589961 NJU589961:NJV589961 NTQ589961:NTR589961 ODM589961:ODN589961 ONI589961:ONJ589961 OXE589961:OXF589961 PHA589961:PHB589961 PQW589961:PQX589961 QAS589961:QAT589961 QKO589961:QKP589961 QUK589961:QUL589961 REG589961:REH589961 ROC589961:ROD589961 RXY589961:RXZ589961 SHU589961:SHV589961 SRQ589961:SRR589961 TBM589961:TBN589961 TLI589961:TLJ589961 TVE589961:TVF589961 UFA589961:UFB589961 UOW589961:UOX589961 UYS589961:UYT589961 VIO589961:VIP589961 VSK589961:VSL589961 WCG589961:WCH589961 WMC589961:WMD589961 WVY589961:WVZ589961 Q655497:R655497 JM655497:JN655497 TI655497:TJ655497 ADE655497:ADF655497 ANA655497:ANB655497 AWW655497:AWX655497 BGS655497:BGT655497 BQO655497:BQP655497 CAK655497:CAL655497 CKG655497:CKH655497 CUC655497:CUD655497 DDY655497:DDZ655497 DNU655497:DNV655497 DXQ655497:DXR655497 EHM655497:EHN655497 ERI655497:ERJ655497 FBE655497:FBF655497 FLA655497:FLB655497 FUW655497:FUX655497 GES655497:GET655497 GOO655497:GOP655497 GYK655497:GYL655497 HIG655497:HIH655497 HSC655497:HSD655497 IBY655497:IBZ655497 ILU655497:ILV655497 IVQ655497:IVR655497 JFM655497:JFN655497 JPI655497:JPJ655497 JZE655497:JZF655497 KJA655497:KJB655497 KSW655497:KSX655497 LCS655497:LCT655497 LMO655497:LMP655497 LWK655497:LWL655497 MGG655497:MGH655497 MQC655497:MQD655497 MZY655497:MZZ655497 NJU655497:NJV655497 NTQ655497:NTR655497 ODM655497:ODN655497 ONI655497:ONJ655497 OXE655497:OXF655497 PHA655497:PHB655497 PQW655497:PQX655497 QAS655497:QAT655497 QKO655497:QKP655497 QUK655497:QUL655497 REG655497:REH655497 ROC655497:ROD655497 RXY655497:RXZ655497 SHU655497:SHV655497 SRQ655497:SRR655497 TBM655497:TBN655497 TLI655497:TLJ655497 TVE655497:TVF655497 UFA655497:UFB655497 UOW655497:UOX655497 UYS655497:UYT655497 VIO655497:VIP655497 VSK655497:VSL655497 WCG655497:WCH655497 WMC655497:WMD655497 WVY655497:WVZ655497 Q721033:R721033 JM721033:JN721033 TI721033:TJ721033 ADE721033:ADF721033 ANA721033:ANB721033 AWW721033:AWX721033 BGS721033:BGT721033 BQO721033:BQP721033 CAK721033:CAL721033 CKG721033:CKH721033 CUC721033:CUD721033 DDY721033:DDZ721033 DNU721033:DNV721033 DXQ721033:DXR721033 EHM721033:EHN721033 ERI721033:ERJ721033 FBE721033:FBF721033 FLA721033:FLB721033 FUW721033:FUX721033 GES721033:GET721033 GOO721033:GOP721033 GYK721033:GYL721033 HIG721033:HIH721033 HSC721033:HSD721033 IBY721033:IBZ721033 ILU721033:ILV721033 IVQ721033:IVR721033 JFM721033:JFN721033 JPI721033:JPJ721033 JZE721033:JZF721033 KJA721033:KJB721033 KSW721033:KSX721033 LCS721033:LCT721033 LMO721033:LMP721033 LWK721033:LWL721033 MGG721033:MGH721033 MQC721033:MQD721033 MZY721033:MZZ721033 NJU721033:NJV721033 NTQ721033:NTR721033 ODM721033:ODN721033 ONI721033:ONJ721033 OXE721033:OXF721033 PHA721033:PHB721033 PQW721033:PQX721033 QAS721033:QAT721033 QKO721033:QKP721033 QUK721033:QUL721033 REG721033:REH721033 ROC721033:ROD721033 RXY721033:RXZ721033 SHU721033:SHV721033 SRQ721033:SRR721033 TBM721033:TBN721033 TLI721033:TLJ721033 TVE721033:TVF721033 UFA721033:UFB721033 UOW721033:UOX721033 UYS721033:UYT721033 VIO721033:VIP721033 VSK721033:VSL721033 WCG721033:WCH721033 WMC721033:WMD721033 WVY721033:WVZ721033 Q786569:R786569 JM786569:JN786569 TI786569:TJ786569 ADE786569:ADF786569 ANA786569:ANB786569 AWW786569:AWX786569 BGS786569:BGT786569 BQO786569:BQP786569 CAK786569:CAL786569 CKG786569:CKH786569 CUC786569:CUD786569 DDY786569:DDZ786569 DNU786569:DNV786569 DXQ786569:DXR786569 EHM786569:EHN786569 ERI786569:ERJ786569 FBE786569:FBF786569 FLA786569:FLB786569 FUW786569:FUX786569 GES786569:GET786569 GOO786569:GOP786569 GYK786569:GYL786569 HIG786569:HIH786569 HSC786569:HSD786569 IBY786569:IBZ786569 ILU786569:ILV786569 IVQ786569:IVR786569 JFM786569:JFN786569 JPI786569:JPJ786569 JZE786569:JZF786569 KJA786569:KJB786569 KSW786569:KSX786569 LCS786569:LCT786569 LMO786569:LMP786569 LWK786569:LWL786569 MGG786569:MGH786569 MQC786569:MQD786569 MZY786569:MZZ786569 NJU786569:NJV786569 NTQ786569:NTR786569 ODM786569:ODN786569 ONI786569:ONJ786569 OXE786569:OXF786569 PHA786569:PHB786569 PQW786569:PQX786569 QAS786569:QAT786569 QKO786569:QKP786569 QUK786569:QUL786569 REG786569:REH786569 ROC786569:ROD786569 RXY786569:RXZ786569 SHU786569:SHV786569 SRQ786569:SRR786569 TBM786569:TBN786569 TLI786569:TLJ786569 TVE786569:TVF786569 UFA786569:UFB786569 UOW786569:UOX786569 UYS786569:UYT786569 VIO786569:VIP786569 VSK786569:VSL786569 WCG786569:WCH786569 WMC786569:WMD786569 WVY786569:WVZ786569 Q852105:R852105 JM852105:JN852105 TI852105:TJ852105 ADE852105:ADF852105 ANA852105:ANB852105 AWW852105:AWX852105 BGS852105:BGT852105 BQO852105:BQP852105 CAK852105:CAL852105 CKG852105:CKH852105 CUC852105:CUD852105 DDY852105:DDZ852105 DNU852105:DNV852105 DXQ852105:DXR852105 EHM852105:EHN852105 ERI852105:ERJ852105 FBE852105:FBF852105 FLA852105:FLB852105 FUW852105:FUX852105 GES852105:GET852105 GOO852105:GOP852105 GYK852105:GYL852105 HIG852105:HIH852105 HSC852105:HSD852105 IBY852105:IBZ852105 ILU852105:ILV852105 IVQ852105:IVR852105 JFM852105:JFN852105 JPI852105:JPJ852105 JZE852105:JZF852105 KJA852105:KJB852105 KSW852105:KSX852105 LCS852105:LCT852105 LMO852105:LMP852105 LWK852105:LWL852105 MGG852105:MGH852105 MQC852105:MQD852105 MZY852105:MZZ852105 NJU852105:NJV852105 NTQ852105:NTR852105 ODM852105:ODN852105 ONI852105:ONJ852105 OXE852105:OXF852105 PHA852105:PHB852105 PQW852105:PQX852105 QAS852105:QAT852105 QKO852105:QKP852105 QUK852105:QUL852105 REG852105:REH852105 ROC852105:ROD852105 RXY852105:RXZ852105 SHU852105:SHV852105 SRQ852105:SRR852105 TBM852105:TBN852105 TLI852105:TLJ852105 TVE852105:TVF852105 UFA852105:UFB852105 UOW852105:UOX852105 UYS852105:UYT852105 VIO852105:VIP852105 VSK852105:VSL852105 WCG852105:WCH852105 WMC852105:WMD852105 WVY852105:WVZ852105 Q917641:R917641 JM917641:JN917641 TI917641:TJ917641 ADE917641:ADF917641 ANA917641:ANB917641 AWW917641:AWX917641 BGS917641:BGT917641 BQO917641:BQP917641 CAK917641:CAL917641 CKG917641:CKH917641 CUC917641:CUD917641 DDY917641:DDZ917641 DNU917641:DNV917641 DXQ917641:DXR917641 EHM917641:EHN917641 ERI917641:ERJ917641 FBE917641:FBF917641 FLA917641:FLB917641 FUW917641:FUX917641 GES917641:GET917641 GOO917641:GOP917641 GYK917641:GYL917641 HIG917641:HIH917641 HSC917641:HSD917641 IBY917641:IBZ917641 ILU917641:ILV917641 IVQ917641:IVR917641 JFM917641:JFN917641 JPI917641:JPJ917641 JZE917641:JZF917641 KJA917641:KJB917641 KSW917641:KSX917641 LCS917641:LCT917641 LMO917641:LMP917641 LWK917641:LWL917641 MGG917641:MGH917641 MQC917641:MQD917641 MZY917641:MZZ917641 NJU917641:NJV917641 NTQ917641:NTR917641 ODM917641:ODN917641 ONI917641:ONJ917641 OXE917641:OXF917641 PHA917641:PHB917641 PQW917641:PQX917641 QAS917641:QAT917641 QKO917641:QKP917641 QUK917641:QUL917641 REG917641:REH917641 ROC917641:ROD917641 RXY917641:RXZ917641 SHU917641:SHV917641 SRQ917641:SRR917641 TBM917641:TBN917641 TLI917641:TLJ917641 TVE917641:TVF917641 UFA917641:UFB917641 UOW917641:UOX917641 UYS917641:UYT917641 VIO917641:VIP917641 VSK917641:VSL917641 WCG917641:WCH917641 WMC917641:WMD917641 WVY917641:WVZ917641 Q983177:R983177 JM983177:JN983177 TI983177:TJ983177 ADE983177:ADF983177 ANA983177:ANB983177 AWW983177:AWX983177 BGS983177:BGT983177 BQO983177:BQP983177 CAK983177:CAL983177 CKG983177:CKH983177 CUC983177:CUD983177 DDY983177:DDZ983177 DNU983177:DNV983177 DXQ983177:DXR983177 EHM983177:EHN983177 ERI983177:ERJ983177 FBE983177:FBF983177 FLA983177:FLB983177 FUW983177:FUX983177 GES983177:GET983177 GOO983177:GOP983177 GYK983177:GYL983177 HIG983177:HIH983177 HSC983177:HSD983177 IBY983177:IBZ983177 ILU983177:ILV983177 IVQ983177:IVR983177 JFM983177:JFN983177 JPI983177:JPJ983177 JZE983177:JZF983177 KJA983177:KJB983177 KSW983177:KSX983177 LCS983177:LCT983177 LMO983177:LMP983177 LWK983177:LWL983177 MGG983177:MGH983177 MQC983177:MQD983177 MZY983177:MZZ983177 NJU983177:NJV983177 NTQ983177:NTR983177 ODM983177:ODN983177 ONI983177:ONJ983177 OXE983177:OXF983177 PHA983177:PHB983177 PQW983177:PQX983177 QAS983177:QAT983177 QKO983177:QKP983177 QUK983177:QUL983177 REG983177:REH983177 ROC983177:ROD983177 RXY983177:RXZ983177 SHU983177:SHV983177 SRQ983177:SRR983177 TBM983177:TBN983177 TLI983177:TLJ983177 TVE983177:TVF983177 UFA983177:UFB983177 UOW983177:UOX983177 UYS983177:UYT983177 VIO983177:VIP983177 VSK983177:VSL983177 WCG983177:WCH983177 WMC983177:WMD983177 WVY983177:WVZ983177 WMC67:WMD105 Q65577:R65593 JM65577:JN65593 TI65577:TJ65593 ADE65577:ADF65593 ANA65577:ANB65593 AWW65577:AWX65593 BGS65577:BGT65593 BQO65577:BQP65593 CAK65577:CAL65593 CKG65577:CKH65593 CUC65577:CUD65593 DDY65577:DDZ65593 DNU65577:DNV65593 DXQ65577:DXR65593 EHM65577:EHN65593 ERI65577:ERJ65593 FBE65577:FBF65593 FLA65577:FLB65593 FUW65577:FUX65593 GES65577:GET65593 GOO65577:GOP65593 GYK65577:GYL65593 HIG65577:HIH65593 HSC65577:HSD65593 IBY65577:IBZ65593 ILU65577:ILV65593 IVQ65577:IVR65593 JFM65577:JFN65593 JPI65577:JPJ65593 JZE65577:JZF65593 KJA65577:KJB65593 KSW65577:KSX65593 LCS65577:LCT65593 LMO65577:LMP65593 LWK65577:LWL65593 MGG65577:MGH65593 MQC65577:MQD65593 MZY65577:MZZ65593 NJU65577:NJV65593 NTQ65577:NTR65593 ODM65577:ODN65593 ONI65577:ONJ65593 OXE65577:OXF65593 PHA65577:PHB65593 PQW65577:PQX65593 QAS65577:QAT65593 QKO65577:QKP65593 QUK65577:QUL65593 REG65577:REH65593 ROC65577:ROD65593 RXY65577:RXZ65593 SHU65577:SHV65593 SRQ65577:SRR65593 TBM65577:TBN65593 TLI65577:TLJ65593 TVE65577:TVF65593 UFA65577:UFB65593 UOW65577:UOX65593 UYS65577:UYT65593 VIO65577:VIP65593 VSK65577:VSL65593 WCG65577:WCH65593 WMC65577:WMD65593 WVY65577:WVZ65593 Q131113:R131129 JM131113:JN131129 TI131113:TJ131129 ADE131113:ADF131129 ANA131113:ANB131129 AWW131113:AWX131129 BGS131113:BGT131129 BQO131113:BQP131129 CAK131113:CAL131129 CKG131113:CKH131129 CUC131113:CUD131129 DDY131113:DDZ131129 DNU131113:DNV131129 DXQ131113:DXR131129 EHM131113:EHN131129 ERI131113:ERJ131129 FBE131113:FBF131129 FLA131113:FLB131129 FUW131113:FUX131129 GES131113:GET131129 GOO131113:GOP131129 GYK131113:GYL131129 HIG131113:HIH131129 HSC131113:HSD131129 IBY131113:IBZ131129 ILU131113:ILV131129 IVQ131113:IVR131129 JFM131113:JFN131129 JPI131113:JPJ131129 JZE131113:JZF131129 KJA131113:KJB131129 KSW131113:KSX131129 LCS131113:LCT131129 LMO131113:LMP131129 LWK131113:LWL131129 MGG131113:MGH131129 MQC131113:MQD131129 MZY131113:MZZ131129 NJU131113:NJV131129 NTQ131113:NTR131129 ODM131113:ODN131129 ONI131113:ONJ131129 OXE131113:OXF131129 PHA131113:PHB131129 PQW131113:PQX131129 QAS131113:QAT131129 QKO131113:QKP131129 QUK131113:QUL131129 REG131113:REH131129 ROC131113:ROD131129 RXY131113:RXZ131129 SHU131113:SHV131129 SRQ131113:SRR131129 TBM131113:TBN131129 TLI131113:TLJ131129 TVE131113:TVF131129 UFA131113:UFB131129 UOW131113:UOX131129 UYS131113:UYT131129 VIO131113:VIP131129 VSK131113:VSL131129 WCG131113:WCH131129 WMC131113:WMD131129 WVY131113:WVZ131129 Q196649:R196665 JM196649:JN196665 TI196649:TJ196665 ADE196649:ADF196665 ANA196649:ANB196665 AWW196649:AWX196665 BGS196649:BGT196665 BQO196649:BQP196665 CAK196649:CAL196665 CKG196649:CKH196665 CUC196649:CUD196665 DDY196649:DDZ196665 DNU196649:DNV196665 DXQ196649:DXR196665 EHM196649:EHN196665 ERI196649:ERJ196665 FBE196649:FBF196665 FLA196649:FLB196665 FUW196649:FUX196665 GES196649:GET196665 GOO196649:GOP196665 GYK196649:GYL196665 HIG196649:HIH196665 HSC196649:HSD196665 IBY196649:IBZ196665 ILU196649:ILV196665 IVQ196649:IVR196665 JFM196649:JFN196665 JPI196649:JPJ196665 JZE196649:JZF196665 KJA196649:KJB196665 KSW196649:KSX196665 LCS196649:LCT196665 LMO196649:LMP196665 LWK196649:LWL196665 MGG196649:MGH196665 MQC196649:MQD196665 MZY196649:MZZ196665 NJU196649:NJV196665 NTQ196649:NTR196665 ODM196649:ODN196665 ONI196649:ONJ196665 OXE196649:OXF196665 PHA196649:PHB196665 PQW196649:PQX196665 QAS196649:QAT196665 QKO196649:QKP196665 QUK196649:QUL196665 REG196649:REH196665 ROC196649:ROD196665 RXY196649:RXZ196665 SHU196649:SHV196665 SRQ196649:SRR196665 TBM196649:TBN196665 TLI196649:TLJ196665 TVE196649:TVF196665 UFA196649:UFB196665 UOW196649:UOX196665 UYS196649:UYT196665 VIO196649:VIP196665 VSK196649:VSL196665 WCG196649:WCH196665 WMC196649:WMD196665 WVY196649:WVZ196665 Q262185:R262201 JM262185:JN262201 TI262185:TJ262201 ADE262185:ADF262201 ANA262185:ANB262201 AWW262185:AWX262201 BGS262185:BGT262201 BQO262185:BQP262201 CAK262185:CAL262201 CKG262185:CKH262201 CUC262185:CUD262201 DDY262185:DDZ262201 DNU262185:DNV262201 DXQ262185:DXR262201 EHM262185:EHN262201 ERI262185:ERJ262201 FBE262185:FBF262201 FLA262185:FLB262201 FUW262185:FUX262201 GES262185:GET262201 GOO262185:GOP262201 GYK262185:GYL262201 HIG262185:HIH262201 HSC262185:HSD262201 IBY262185:IBZ262201 ILU262185:ILV262201 IVQ262185:IVR262201 JFM262185:JFN262201 JPI262185:JPJ262201 JZE262185:JZF262201 KJA262185:KJB262201 KSW262185:KSX262201 LCS262185:LCT262201 LMO262185:LMP262201 LWK262185:LWL262201 MGG262185:MGH262201 MQC262185:MQD262201 MZY262185:MZZ262201 NJU262185:NJV262201 NTQ262185:NTR262201 ODM262185:ODN262201 ONI262185:ONJ262201 OXE262185:OXF262201 PHA262185:PHB262201 PQW262185:PQX262201 QAS262185:QAT262201 QKO262185:QKP262201 QUK262185:QUL262201 REG262185:REH262201 ROC262185:ROD262201 RXY262185:RXZ262201 SHU262185:SHV262201 SRQ262185:SRR262201 TBM262185:TBN262201 TLI262185:TLJ262201 TVE262185:TVF262201 UFA262185:UFB262201 UOW262185:UOX262201 UYS262185:UYT262201 VIO262185:VIP262201 VSK262185:VSL262201 WCG262185:WCH262201 WMC262185:WMD262201 WVY262185:WVZ262201 Q327721:R327737 JM327721:JN327737 TI327721:TJ327737 ADE327721:ADF327737 ANA327721:ANB327737 AWW327721:AWX327737 BGS327721:BGT327737 BQO327721:BQP327737 CAK327721:CAL327737 CKG327721:CKH327737 CUC327721:CUD327737 DDY327721:DDZ327737 DNU327721:DNV327737 DXQ327721:DXR327737 EHM327721:EHN327737 ERI327721:ERJ327737 FBE327721:FBF327737 FLA327721:FLB327737 FUW327721:FUX327737 GES327721:GET327737 GOO327721:GOP327737 GYK327721:GYL327737 HIG327721:HIH327737 HSC327721:HSD327737 IBY327721:IBZ327737 ILU327721:ILV327737 IVQ327721:IVR327737 JFM327721:JFN327737 JPI327721:JPJ327737 JZE327721:JZF327737 KJA327721:KJB327737 KSW327721:KSX327737 LCS327721:LCT327737 LMO327721:LMP327737 LWK327721:LWL327737 MGG327721:MGH327737 MQC327721:MQD327737 MZY327721:MZZ327737 NJU327721:NJV327737 NTQ327721:NTR327737 ODM327721:ODN327737 ONI327721:ONJ327737 OXE327721:OXF327737 PHA327721:PHB327737 PQW327721:PQX327737 QAS327721:QAT327737 QKO327721:QKP327737 QUK327721:QUL327737 REG327721:REH327737 ROC327721:ROD327737 RXY327721:RXZ327737 SHU327721:SHV327737 SRQ327721:SRR327737 TBM327721:TBN327737 TLI327721:TLJ327737 TVE327721:TVF327737 UFA327721:UFB327737 UOW327721:UOX327737 UYS327721:UYT327737 VIO327721:VIP327737 VSK327721:VSL327737 WCG327721:WCH327737 WMC327721:WMD327737 WVY327721:WVZ327737 Q393257:R393273 JM393257:JN393273 TI393257:TJ393273 ADE393257:ADF393273 ANA393257:ANB393273 AWW393257:AWX393273 BGS393257:BGT393273 BQO393257:BQP393273 CAK393257:CAL393273 CKG393257:CKH393273 CUC393257:CUD393273 DDY393257:DDZ393273 DNU393257:DNV393273 DXQ393257:DXR393273 EHM393257:EHN393273 ERI393257:ERJ393273 FBE393257:FBF393273 FLA393257:FLB393273 FUW393257:FUX393273 GES393257:GET393273 GOO393257:GOP393273 GYK393257:GYL393273 HIG393257:HIH393273 HSC393257:HSD393273 IBY393257:IBZ393273 ILU393257:ILV393273 IVQ393257:IVR393273 JFM393257:JFN393273 JPI393257:JPJ393273 JZE393257:JZF393273 KJA393257:KJB393273 KSW393257:KSX393273 LCS393257:LCT393273 LMO393257:LMP393273 LWK393257:LWL393273 MGG393257:MGH393273 MQC393257:MQD393273 MZY393257:MZZ393273 NJU393257:NJV393273 NTQ393257:NTR393273 ODM393257:ODN393273 ONI393257:ONJ393273 OXE393257:OXF393273 PHA393257:PHB393273 PQW393257:PQX393273 QAS393257:QAT393273 QKO393257:QKP393273 QUK393257:QUL393273 REG393257:REH393273 ROC393257:ROD393273 RXY393257:RXZ393273 SHU393257:SHV393273 SRQ393257:SRR393273 TBM393257:TBN393273 TLI393257:TLJ393273 TVE393257:TVF393273 UFA393257:UFB393273 UOW393257:UOX393273 UYS393257:UYT393273 VIO393257:VIP393273 VSK393257:VSL393273 WCG393257:WCH393273 WMC393257:WMD393273 WVY393257:WVZ393273 Q458793:R458809 JM458793:JN458809 TI458793:TJ458809 ADE458793:ADF458809 ANA458793:ANB458809 AWW458793:AWX458809 BGS458793:BGT458809 BQO458793:BQP458809 CAK458793:CAL458809 CKG458793:CKH458809 CUC458793:CUD458809 DDY458793:DDZ458809 DNU458793:DNV458809 DXQ458793:DXR458809 EHM458793:EHN458809 ERI458793:ERJ458809 FBE458793:FBF458809 FLA458793:FLB458809 FUW458793:FUX458809 GES458793:GET458809 GOO458793:GOP458809 GYK458793:GYL458809 HIG458793:HIH458809 HSC458793:HSD458809 IBY458793:IBZ458809 ILU458793:ILV458809 IVQ458793:IVR458809 JFM458793:JFN458809 JPI458793:JPJ458809 JZE458793:JZF458809 KJA458793:KJB458809 KSW458793:KSX458809 LCS458793:LCT458809 LMO458793:LMP458809 LWK458793:LWL458809 MGG458793:MGH458809 MQC458793:MQD458809 MZY458793:MZZ458809 NJU458793:NJV458809 NTQ458793:NTR458809 ODM458793:ODN458809 ONI458793:ONJ458809 OXE458793:OXF458809 PHA458793:PHB458809 PQW458793:PQX458809 QAS458793:QAT458809 QKO458793:QKP458809 QUK458793:QUL458809 REG458793:REH458809 ROC458793:ROD458809 RXY458793:RXZ458809 SHU458793:SHV458809 SRQ458793:SRR458809 TBM458793:TBN458809 TLI458793:TLJ458809 TVE458793:TVF458809 UFA458793:UFB458809 UOW458793:UOX458809 UYS458793:UYT458809 VIO458793:VIP458809 VSK458793:VSL458809 WCG458793:WCH458809 WMC458793:WMD458809 WVY458793:WVZ458809 Q524329:R524345 JM524329:JN524345 TI524329:TJ524345 ADE524329:ADF524345 ANA524329:ANB524345 AWW524329:AWX524345 BGS524329:BGT524345 BQO524329:BQP524345 CAK524329:CAL524345 CKG524329:CKH524345 CUC524329:CUD524345 DDY524329:DDZ524345 DNU524329:DNV524345 DXQ524329:DXR524345 EHM524329:EHN524345 ERI524329:ERJ524345 FBE524329:FBF524345 FLA524329:FLB524345 FUW524329:FUX524345 GES524329:GET524345 GOO524329:GOP524345 GYK524329:GYL524345 HIG524329:HIH524345 HSC524329:HSD524345 IBY524329:IBZ524345 ILU524329:ILV524345 IVQ524329:IVR524345 JFM524329:JFN524345 JPI524329:JPJ524345 JZE524329:JZF524345 KJA524329:KJB524345 KSW524329:KSX524345 LCS524329:LCT524345 LMO524329:LMP524345 LWK524329:LWL524345 MGG524329:MGH524345 MQC524329:MQD524345 MZY524329:MZZ524345 NJU524329:NJV524345 NTQ524329:NTR524345 ODM524329:ODN524345 ONI524329:ONJ524345 OXE524329:OXF524345 PHA524329:PHB524345 PQW524329:PQX524345 QAS524329:QAT524345 QKO524329:QKP524345 QUK524329:QUL524345 REG524329:REH524345 ROC524329:ROD524345 RXY524329:RXZ524345 SHU524329:SHV524345 SRQ524329:SRR524345 TBM524329:TBN524345 TLI524329:TLJ524345 TVE524329:TVF524345 UFA524329:UFB524345 UOW524329:UOX524345 UYS524329:UYT524345 VIO524329:VIP524345 VSK524329:VSL524345 WCG524329:WCH524345 WMC524329:WMD524345 WVY524329:WVZ524345 Q589865:R589881 JM589865:JN589881 TI589865:TJ589881 ADE589865:ADF589881 ANA589865:ANB589881 AWW589865:AWX589881 BGS589865:BGT589881 BQO589865:BQP589881 CAK589865:CAL589881 CKG589865:CKH589881 CUC589865:CUD589881 DDY589865:DDZ589881 DNU589865:DNV589881 DXQ589865:DXR589881 EHM589865:EHN589881 ERI589865:ERJ589881 FBE589865:FBF589881 FLA589865:FLB589881 FUW589865:FUX589881 GES589865:GET589881 GOO589865:GOP589881 GYK589865:GYL589881 HIG589865:HIH589881 HSC589865:HSD589881 IBY589865:IBZ589881 ILU589865:ILV589881 IVQ589865:IVR589881 JFM589865:JFN589881 JPI589865:JPJ589881 JZE589865:JZF589881 KJA589865:KJB589881 KSW589865:KSX589881 LCS589865:LCT589881 LMO589865:LMP589881 LWK589865:LWL589881 MGG589865:MGH589881 MQC589865:MQD589881 MZY589865:MZZ589881 NJU589865:NJV589881 NTQ589865:NTR589881 ODM589865:ODN589881 ONI589865:ONJ589881 OXE589865:OXF589881 PHA589865:PHB589881 PQW589865:PQX589881 QAS589865:QAT589881 QKO589865:QKP589881 QUK589865:QUL589881 REG589865:REH589881 ROC589865:ROD589881 RXY589865:RXZ589881 SHU589865:SHV589881 SRQ589865:SRR589881 TBM589865:TBN589881 TLI589865:TLJ589881 TVE589865:TVF589881 UFA589865:UFB589881 UOW589865:UOX589881 UYS589865:UYT589881 VIO589865:VIP589881 VSK589865:VSL589881 WCG589865:WCH589881 WMC589865:WMD589881 WVY589865:WVZ589881 Q655401:R655417 JM655401:JN655417 TI655401:TJ655417 ADE655401:ADF655417 ANA655401:ANB655417 AWW655401:AWX655417 BGS655401:BGT655417 BQO655401:BQP655417 CAK655401:CAL655417 CKG655401:CKH655417 CUC655401:CUD655417 DDY655401:DDZ655417 DNU655401:DNV655417 DXQ655401:DXR655417 EHM655401:EHN655417 ERI655401:ERJ655417 FBE655401:FBF655417 FLA655401:FLB655417 FUW655401:FUX655417 GES655401:GET655417 GOO655401:GOP655417 GYK655401:GYL655417 HIG655401:HIH655417 HSC655401:HSD655417 IBY655401:IBZ655417 ILU655401:ILV655417 IVQ655401:IVR655417 JFM655401:JFN655417 JPI655401:JPJ655417 JZE655401:JZF655417 KJA655401:KJB655417 KSW655401:KSX655417 LCS655401:LCT655417 LMO655401:LMP655417 LWK655401:LWL655417 MGG655401:MGH655417 MQC655401:MQD655417 MZY655401:MZZ655417 NJU655401:NJV655417 NTQ655401:NTR655417 ODM655401:ODN655417 ONI655401:ONJ655417 OXE655401:OXF655417 PHA655401:PHB655417 PQW655401:PQX655417 QAS655401:QAT655417 QKO655401:QKP655417 QUK655401:QUL655417 REG655401:REH655417 ROC655401:ROD655417 RXY655401:RXZ655417 SHU655401:SHV655417 SRQ655401:SRR655417 TBM655401:TBN655417 TLI655401:TLJ655417 TVE655401:TVF655417 UFA655401:UFB655417 UOW655401:UOX655417 UYS655401:UYT655417 VIO655401:VIP655417 VSK655401:VSL655417 WCG655401:WCH655417 WMC655401:WMD655417 WVY655401:WVZ655417 Q720937:R720953 JM720937:JN720953 TI720937:TJ720953 ADE720937:ADF720953 ANA720937:ANB720953 AWW720937:AWX720953 BGS720937:BGT720953 BQO720937:BQP720953 CAK720937:CAL720953 CKG720937:CKH720953 CUC720937:CUD720953 DDY720937:DDZ720953 DNU720937:DNV720953 DXQ720937:DXR720953 EHM720937:EHN720953 ERI720937:ERJ720953 FBE720937:FBF720953 FLA720937:FLB720953 FUW720937:FUX720953 GES720937:GET720953 GOO720937:GOP720953 GYK720937:GYL720953 HIG720937:HIH720953 HSC720937:HSD720953 IBY720937:IBZ720953 ILU720937:ILV720953 IVQ720937:IVR720953 JFM720937:JFN720953 JPI720937:JPJ720953 JZE720937:JZF720953 KJA720937:KJB720953 KSW720937:KSX720953 LCS720937:LCT720953 LMO720937:LMP720953 LWK720937:LWL720953 MGG720937:MGH720953 MQC720937:MQD720953 MZY720937:MZZ720953 NJU720937:NJV720953 NTQ720937:NTR720953 ODM720937:ODN720953 ONI720937:ONJ720953 OXE720937:OXF720953 PHA720937:PHB720953 PQW720937:PQX720953 QAS720937:QAT720953 QKO720937:QKP720953 QUK720937:QUL720953 REG720937:REH720953 ROC720937:ROD720953 RXY720937:RXZ720953 SHU720937:SHV720953 SRQ720937:SRR720953 TBM720937:TBN720953 TLI720937:TLJ720953 TVE720937:TVF720953 UFA720937:UFB720953 UOW720937:UOX720953 UYS720937:UYT720953 VIO720937:VIP720953 VSK720937:VSL720953 WCG720937:WCH720953 WMC720937:WMD720953 WVY720937:WVZ720953 Q786473:R786489 JM786473:JN786489 TI786473:TJ786489 ADE786473:ADF786489 ANA786473:ANB786489 AWW786473:AWX786489 BGS786473:BGT786489 BQO786473:BQP786489 CAK786473:CAL786489 CKG786473:CKH786489 CUC786473:CUD786489 DDY786473:DDZ786489 DNU786473:DNV786489 DXQ786473:DXR786489 EHM786473:EHN786489 ERI786473:ERJ786489 FBE786473:FBF786489 FLA786473:FLB786489 FUW786473:FUX786489 GES786473:GET786489 GOO786473:GOP786489 GYK786473:GYL786489 HIG786473:HIH786489 HSC786473:HSD786489 IBY786473:IBZ786489 ILU786473:ILV786489 IVQ786473:IVR786489 JFM786473:JFN786489 JPI786473:JPJ786489 JZE786473:JZF786489 KJA786473:KJB786489 KSW786473:KSX786489 LCS786473:LCT786489 LMO786473:LMP786489 LWK786473:LWL786489 MGG786473:MGH786489 MQC786473:MQD786489 MZY786473:MZZ786489 NJU786473:NJV786489 NTQ786473:NTR786489 ODM786473:ODN786489 ONI786473:ONJ786489 OXE786473:OXF786489 PHA786473:PHB786489 PQW786473:PQX786489 QAS786473:QAT786489 QKO786473:QKP786489 QUK786473:QUL786489 REG786473:REH786489 ROC786473:ROD786489 RXY786473:RXZ786489 SHU786473:SHV786489 SRQ786473:SRR786489 TBM786473:TBN786489 TLI786473:TLJ786489 TVE786473:TVF786489 UFA786473:UFB786489 UOW786473:UOX786489 UYS786473:UYT786489 VIO786473:VIP786489 VSK786473:VSL786489 WCG786473:WCH786489 WMC786473:WMD786489 WVY786473:WVZ786489 Q852009:R852025 JM852009:JN852025 TI852009:TJ852025 ADE852009:ADF852025 ANA852009:ANB852025 AWW852009:AWX852025 BGS852009:BGT852025 BQO852009:BQP852025 CAK852009:CAL852025 CKG852009:CKH852025 CUC852009:CUD852025 DDY852009:DDZ852025 DNU852009:DNV852025 DXQ852009:DXR852025 EHM852009:EHN852025 ERI852009:ERJ852025 FBE852009:FBF852025 FLA852009:FLB852025 FUW852009:FUX852025 GES852009:GET852025 GOO852009:GOP852025 GYK852009:GYL852025 HIG852009:HIH852025 HSC852009:HSD852025 IBY852009:IBZ852025 ILU852009:ILV852025 IVQ852009:IVR852025 JFM852009:JFN852025 JPI852009:JPJ852025 JZE852009:JZF852025 KJA852009:KJB852025 KSW852009:KSX852025 LCS852009:LCT852025 LMO852009:LMP852025 LWK852009:LWL852025 MGG852009:MGH852025 MQC852009:MQD852025 MZY852009:MZZ852025 NJU852009:NJV852025 NTQ852009:NTR852025 ODM852009:ODN852025 ONI852009:ONJ852025 OXE852009:OXF852025 PHA852009:PHB852025 PQW852009:PQX852025 QAS852009:QAT852025 QKO852009:QKP852025 QUK852009:QUL852025 REG852009:REH852025 ROC852009:ROD852025 RXY852009:RXZ852025 SHU852009:SHV852025 SRQ852009:SRR852025 TBM852009:TBN852025 TLI852009:TLJ852025 TVE852009:TVF852025 UFA852009:UFB852025 UOW852009:UOX852025 UYS852009:UYT852025 VIO852009:VIP852025 VSK852009:VSL852025 WCG852009:WCH852025 WMC852009:WMD852025 WVY852009:WVZ852025 Q917545:R917561 JM917545:JN917561 TI917545:TJ917561 ADE917545:ADF917561 ANA917545:ANB917561 AWW917545:AWX917561 BGS917545:BGT917561 BQO917545:BQP917561 CAK917545:CAL917561 CKG917545:CKH917561 CUC917545:CUD917561 DDY917545:DDZ917561 DNU917545:DNV917561 DXQ917545:DXR917561 EHM917545:EHN917561 ERI917545:ERJ917561 FBE917545:FBF917561 FLA917545:FLB917561 FUW917545:FUX917561 GES917545:GET917561 GOO917545:GOP917561 GYK917545:GYL917561 HIG917545:HIH917561 HSC917545:HSD917561 IBY917545:IBZ917561 ILU917545:ILV917561 IVQ917545:IVR917561 JFM917545:JFN917561 JPI917545:JPJ917561 JZE917545:JZF917561 KJA917545:KJB917561 KSW917545:KSX917561 LCS917545:LCT917561 LMO917545:LMP917561 LWK917545:LWL917561 MGG917545:MGH917561 MQC917545:MQD917561 MZY917545:MZZ917561 NJU917545:NJV917561 NTQ917545:NTR917561 ODM917545:ODN917561 ONI917545:ONJ917561 OXE917545:OXF917561 PHA917545:PHB917561 PQW917545:PQX917561 QAS917545:QAT917561 QKO917545:QKP917561 QUK917545:QUL917561 REG917545:REH917561 ROC917545:ROD917561 RXY917545:RXZ917561 SHU917545:SHV917561 SRQ917545:SRR917561 TBM917545:TBN917561 TLI917545:TLJ917561 TVE917545:TVF917561 UFA917545:UFB917561 UOW917545:UOX917561 UYS917545:UYT917561 VIO917545:VIP917561 VSK917545:VSL917561 WCG917545:WCH917561 WMC917545:WMD917561 WVY917545:WVZ917561 Q983081:R983097 JM983081:JN983097 TI983081:TJ983097 ADE983081:ADF983097 ANA983081:ANB983097 AWW983081:AWX983097 BGS983081:BGT983097 BQO983081:BQP983097 CAK983081:CAL983097 CKG983081:CKH983097 CUC983081:CUD983097 DDY983081:DDZ983097 DNU983081:DNV983097 DXQ983081:DXR983097 EHM983081:EHN983097 ERI983081:ERJ983097 FBE983081:FBF983097 FLA983081:FLB983097 FUW983081:FUX983097 GES983081:GET983097 GOO983081:GOP983097 GYK983081:GYL983097 HIG983081:HIH983097 HSC983081:HSD983097 IBY983081:IBZ983097 ILU983081:ILV983097 IVQ983081:IVR983097 JFM983081:JFN983097 JPI983081:JPJ983097 JZE983081:JZF983097 KJA983081:KJB983097 KSW983081:KSX983097 LCS983081:LCT983097 LMO983081:LMP983097 LWK983081:LWL983097 MGG983081:MGH983097 MQC983081:MQD983097 MZY983081:MZZ983097 NJU983081:NJV983097 NTQ983081:NTR983097 ODM983081:ODN983097 ONI983081:ONJ983097 OXE983081:OXF983097 PHA983081:PHB983097 PQW983081:PQX983097 QAS983081:QAT983097 QKO983081:QKP983097 QUK983081:QUL983097 REG983081:REH983097 ROC983081:ROD983097 RXY983081:RXZ983097 SHU983081:SHV983097 SRQ983081:SRR983097 TBM983081:TBN983097 TLI983081:TLJ983097 TVE983081:TVF983097 UFA983081:UFB983097 UOW983081:UOX983097 UYS983081:UYT983097 VIO983081:VIP983097 VSK983081:VSL983097 WCG983081:WCH983097 WMC983081:WMD983097 WVY983081:WVZ983097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JM155:JN155 Q65608:R65638 JM65608:JN65638 TI65608:TJ65638 ADE65608:ADF65638 ANA65608:ANB65638 AWW65608:AWX65638 BGS65608:BGT65638 BQO65608:BQP65638 CAK65608:CAL65638 CKG65608:CKH65638 CUC65608:CUD65638 DDY65608:DDZ65638 DNU65608:DNV65638 DXQ65608:DXR65638 EHM65608:EHN65638 ERI65608:ERJ65638 FBE65608:FBF65638 FLA65608:FLB65638 FUW65608:FUX65638 GES65608:GET65638 GOO65608:GOP65638 GYK65608:GYL65638 HIG65608:HIH65638 HSC65608:HSD65638 IBY65608:IBZ65638 ILU65608:ILV65638 IVQ65608:IVR65638 JFM65608:JFN65638 JPI65608:JPJ65638 JZE65608:JZF65638 KJA65608:KJB65638 KSW65608:KSX65638 LCS65608:LCT65638 LMO65608:LMP65638 LWK65608:LWL65638 MGG65608:MGH65638 MQC65608:MQD65638 MZY65608:MZZ65638 NJU65608:NJV65638 NTQ65608:NTR65638 ODM65608:ODN65638 ONI65608:ONJ65638 OXE65608:OXF65638 PHA65608:PHB65638 PQW65608:PQX65638 QAS65608:QAT65638 QKO65608:QKP65638 QUK65608:QUL65638 REG65608:REH65638 ROC65608:ROD65638 RXY65608:RXZ65638 SHU65608:SHV65638 SRQ65608:SRR65638 TBM65608:TBN65638 TLI65608:TLJ65638 TVE65608:TVF65638 UFA65608:UFB65638 UOW65608:UOX65638 UYS65608:UYT65638 VIO65608:VIP65638 VSK65608:VSL65638 WCG65608:WCH65638 WMC65608:WMD65638 WVY65608:WVZ65638 Q131144:R131174 JM131144:JN131174 TI131144:TJ131174 ADE131144:ADF131174 ANA131144:ANB131174 AWW131144:AWX131174 BGS131144:BGT131174 BQO131144:BQP131174 CAK131144:CAL131174 CKG131144:CKH131174 CUC131144:CUD131174 DDY131144:DDZ131174 DNU131144:DNV131174 DXQ131144:DXR131174 EHM131144:EHN131174 ERI131144:ERJ131174 FBE131144:FBF131174 FLA131144:FLB131174 FUW131144:FUX131174 GES131144:GET131174 GOO131144:GOP131174 GYK131144:GYL131174 HIG131144:HIH131174 HSC131144:HSD131174 IBY131144:IBZ131174 ILU131144:ILV131174 IVQ131144:IVR131174 JFM131144:JFN131174 JPI131144:JPJ131174 JZE131144:JZF131174 KJA131144:KJB131174 KSW131144:KSX131174 LCS131144:LCT131174 LMO131144:LMP131174 LWK131144:LWL131174 MGG131144:MGH131174 MQC131144:MQD131174 MZY131144:MZZ131174 NJU131144:NJV131174 NTQ131144:NTR131174 ODM131144:ODN131174 ONI131144:ONJ131174 OXE131144:OXF131174 PHA131144:PHB131174 PQW131144:PQX131174 QAS131144:QAT131174 QKO131144:QKP131174 QUK131144:QUL131174 REG131144:REH131174 ROC131144:ROD131174 RXY131144:RXZ131174 SHU131144:SHV131174 SRQ131144:SRR131174 TBM131144:TBN131174 TLI131144:TLJ131174 TVE131144:TVF131174 UFA131144:UFB131174 UOW131144:UOX131174 UYS131144:UYT131174 VIO131144:VIP131174 VSK131144:VSL131174 WCG131144:WCH131174 WMC131144:WMD131174 WVY131144:WVZ131174 Q196680:R196710 JM196680:JN196710 TI196680:TJ196710 ADE196680:ADF196710 ANA196680:ANB196710 AWW196680:AWX196710 BGS196680:BGT196710 BQO196680:BQP196710 CAK196680:CAL196710 CKG196680:CKH196710 CUC196680:CUD196710 DDY196680:DDZ196710 DNU196680:DNV196710 DXQ196680:DXR196710 EHM196680:EHN196710 ERI196680:ERJ196710 FBE196680:FBF196710 FLA196680:FLB196710 FUW196680:FUX196710 GES196680:GET196710 GOO196680:GOP196710 GYK196680:GYL196710 HIG196680:HIH196710 HSC196680:HSD196710 IBY196680:IBZ196710 ILU196680:ILV196710 IVQ196680:IVR196710 JFM196680:JFN196710 JPI196680:JPJ196710 JZE196680:JZF196710 KJA196680:KJB196710 KSW196680:KSX196710 LCS196680:LCT196710 LMO196680:LMP196710 LWK196680:LWL196710 MGG196680:MGH196710 MQC196680:MQD196710 MZY196680:MZZ196710 NJU196680:NJV196710 NTQ196680:NTR196710 ODM196680:ODN196710 ONI196680:ONJ196710 OXE196680:OXF196710 PHA196680:PHB196710 PQW196680:PQX196710 QAS196680:QAT196710 QKO196680:QKP196710 QUK196680:QUL196710 REG196680:REH196710 ROC196680:ROD196710 RXY196680:RXZ196710 SHU196680:SHV196710 SRQ196680:SRR196710 TBM196680:TBN196710 TLI196680:TLJ196710 TVE196680:TVF196710 UFA196680:UFB196710 UOW196680:UOX196710 UYS196680:UYT196710 VIO196680:VIP196710 VSK196680:VSL196710 WCG196680:WCH196710 WMC196680:WMD196710 WVY196680:WVZ196710 Q262216:R262246 JM262216:JN262246 TI262216:TJ262246 ADE262216:ADF262246 ANA262216:ANB262246 AWW262216:AWX262246 BGS262216:BGT262246 BQO262216:BQP262246 CAK262216:CAL262246 CKG262216:CKH262246 CUC262216:CUD262246 DDY262216:DDZ262246 DNU262216:DNV262246 DXQ262216:DXR262246 EHM262216:EHN262246 ERI262216:ERJ262246 FBE262216:FBF262246 FLA262216:FLB262246 FUW262216:FUX262246 GES262216:GET262246 GOO262216:GOP262246 GYK262216:GYL262246 HIG262216:HIH262246 HSC262216:HSD262246 IBY262216:IBZ262246 ILU262216:ILV262246 IVQ262216:IVR262246 JFM262216:JFN262246 JPI262216:JPJ262246 JZE262216:JZF262246 KJA262216:KJB262246 KSW262216:KSX262246 LCS262216:LCT262246 LMO262216:LMP262246 LWK262216:LWL262246 MGG262216:MGH262246 MQC262216:MQD262246 MZY262216:MZZ262246 NJU262216:NJV262246 NTQ262216:NTR262246 ODM262216:ODN262246 ONI262216:ONJ262246 OXE262216:OXF262246 PHA262216:PHB262246 PQW262216:PQX262246 QAS262216:QAT262246 QKO262216:QKP262246 QUK262216:QUL262246 REG262216:REH262246 ROC262216:ROD262246 RXY262216:RXZ262246 SHU262216:SHV262246 SRQ262216:SRR262246 TBM262216:TBN262246 TLI262216:TLJ262246 TVE262216:TVF262246 UFA262216:UFB262246 UOW262216:UOX262246 UYS262216:UYT262246 VIO262216:VIP262246 VSK262216:VSL262246 WCG262216:WCH262246 WMC262216:WMD262246 WVY262216:WVZ262246 Q327752:R327782 JM327752:JN327782 TI327752:TJ327782 ADE327752:ADF327782 ANA327752:ANB327782 AWW327752:AWX327782 BGS327752:BGT327782 BQO327752:BQP327782 CAK327752:CAL327782 CKG327752:CKH327782 CUC327752:CUD327782 DDY327752:DDZ327782 DNU327752:DNV327782 DXQ327752:DXR327782 EHM327752:EHN327782 ERI327752:ERJ327782 FBE327752:FBF327782 FLA327752:FLB327782 FUW327752:FUX327782 GES327752:GET327782 GOO327752:GOP327782 GYK327752:GYL327782 HIG327752:HIH327782 HSC327752:HSD327782 IBY327752:IBZ327782 ILU327752:ILV327782 IVQ327752:IVR327782 JFM327752:JFN327782 JPI327752:JPJ327782 JZE327752:JZF327782 KJA327752:KJB327782 KSW327752:KSX327782 LCS327752:LCT327782 LMO327752:LMP327782 LWK327752:LWL327782 MGG327752:MGH327782 MQC327752:MQD327782 MZY327752:MZZ327782 NJU327752:NJV327782 NTQ327752:NTR327782 ODM327752:ODN327782 ONI327752:ONJ327782 OXE327752:OXF327782 PHA327752:PHB327782 PQW327752:PQX327782 QAS327752:QAT327782 QKO327752:QKP327782 QUK327752:QUL327782 REG327752:REH327782 ROC327752:ROD327782 RXY327752:RXZ327782 SHU327752:SHV327782 SRQ327752:SRR327782 TBM327752:TBN327782 TLI327752:TLJ327782 TVE327752:TVF327782 UFA327752:UFB327782 UOW327752:UOX327782 UYS327752:UYT327782 VIO327752:VIP327782 VSK327752:VSL327782 WCG327752:WCH327782 WMC327752:WMD327782 WVY327752:WVZ327782 Q393288:R393318 JM393288:JN393318 TI393288:TJ393318 ADE393288:ADF393318 ANA393288:ANB393318 AWW393288:AWX393318 BGS393288:BGT393318 BQO393288:BQP393318 CAK393288:CAL393318 CKG393288:CKH393318 CUC393288:CUD393318 DDY393288:DDZ393318 DNU393288:DNV393318 DXQ393288:DXR393318 EHM393288:EHN393318 ERI393288:ERJ393318 FBE393288:FBF393318 FLA393288:FLB393318 FUW393288:FUX393318 GES393288:GET393318 GOO393288:GOP393318 GYK393288:GYL393318 HIG393288:HIH393318 HSC393288:HSD393318 IBY393288:IBZ393318 ILU393288:ILV393318 IVQ393288:IVR393318 JFM393288:JFN393318 JPI393288:JPJ393318 JZE393288:JZF393318 KJA393288:KJB393318 KSW393288:KSX393318 LCS393288:LCT393318 LMO393288:LMP393318 LWK393288:LWL393318 MGG393288:MGH393318 MQC393288:MQD393318 MZY393288:MZZ393318 NJU393288:NJV393318 NTQ393288:NTR393318 ODM393288:ODN393318 ONI393288:ONJ393318 OXE393288:OXF393318 PHA393288:PHB393318 PQW393288:PQX393318 QAS393288:QAT393318 QKO393288:QKP393318 QUK393288:QUL393318 REG393288:REH393318 ROC393288:ROD393318 RXY393288:RXZ393318 SHU393288:SHV393318 SRQ393288:SRR393318 TBM393288:TBN393318 TLI393288:TLJ393318 TVE393288:TVF393318 UFA393288:UFB393318 UOW393288:UOX393318 UYS393288:UYT393318 VIO393288:VIP393318 VSK393288:VSL393318 WCG393288:WCH393318 WMC393288:WMD393318 WVY393288:WVZ393318 Q458824:R458854 JM458824:JN458854 TI458824:TJ458854 ADE458824:ADF458854 ANA458824:ANB458854 AWW458824:AWX458854 BGS458824:BGT458854 BQO458824:BQP458854 CAK458824:CAL458854 CKG458824:CKH458854 CUC458824:CUD458854 DDY458824:DDZ458854 DNU458824:DNV458854 DXQ458824:DXR458854 EHM458824:EHN458854 ERI458824:ERJ458854 FBE458824:FBF458854 FLA458824:FLB458854 FUW458824:FUX458854 GES458824:GET458854 GOO458824:GOP458854 GYK458824:GYL458854 HIG458824:HIH458854 HSC458824:HSD458854 IBY458824:IBZ458854 ILU458824:ILV458854 IVQ458824:IVR458854 JFM458824:JFN458854 JPI458824:JPJ458854 JZE458824:JZF458854 KJA458824:KJB458854 KSW458824:KSX458854 LCS458824:LCT458854 LMO458824:LMP458854 LWK458824:LWL458854 MGG458824:MGH458854 MQC458824:MQD458854 MZY458824:MZZ458854 NJU458824:NJV458854 NTQ458824:NTR458854 ODM458824:ODN458854 ONI458824:ONJ458854 OXE458824:OXF458854 PHA458824:PHB458854 PQW458824:PQX458854 QAS458824:QAT458854 QKO458824:QKP458854 QUK458824:QUL458854 REG458824:REH458854 ROC458824:ROD458854 RXY458824:RXZ458854 SHU458824:SHV458854 SRQ458824:SRR458854 TBM458824:TBN458854 TLI458824:TLJ458854 TVE458824:TVF458854 UFA458824:UFB458854 UOW458824:UOX458854 UYS458824:UYT458854 VIO458824:VIP458854 VSK458824:VSL458854 WCG458824:WCH458854 WMC458824:WMD458854 WVY458824:WVZ458854 Q524360:R524390 JM524360:JN524390 TI524360:TJ524390 ADE524360:ADF524390 ANA524360:ANB524390 AWW524360:AWX524390 BGS524360:BGT524390 BQO524360:BQP524390 CAK524360:CAL524390 CKG524360:CKH524390 CUC524360:CUD524390 DDY524360:DDZ524390 DNU524360:DNV524390 DXQ524360:DXR524390 EHM524360:EHN524390 ERI524360:ERJ524390 FBE524360:FBF524390 FLA524360:FLB524390 FUW524360:FUX524390 GES524360:GET524390 GOO524360:GOP524390 GYK524360:GYL524390 HIG524360:HIH524390 HSC524360:HSD524390 IBY524360:IBZ524390 ILU524360:ILV524390 IVQ524360:IVR524390 JFM524360:JFN524390 JPI524360:JPJ524390 JZE524360:JZF524390 KJA524360:KJB524390 KSW524360:KSX524390 LCS524360:LCT524390 LMO524360:LMP524390 LWK524360:LWL524390 MGG524360:MGH524390 MQC524360:MQD524390 MZY524360:MZZ524390 NJU524360:NJV524390 NTQ524360:NTR524390 ODM524360:ODN524390 ONI524360:ONJ524390 OXE524360:OXF524390 PHA524360:PHB524390 PQW524360:PQX524390 QAS524360:QAT524390 QKO524360:QKP524390 QUK524360:QUL524390 REG524360:REH524390 ROC524360:ROD524390 RXY524360:RXZ524390 SHU524360:SHV524390 SRQ524360:SRR524390 TBM524360:TBN524390 TLI524360:TLJ524390 TVE524360:TVF524390 UFA524360:UFB524390 UOW524360:UOX524390 UYS524360:UYT524390 VIO524360:VIP524390 VSK524360:VSL524390 WCG524360:WCH524390 WMC524360:WMD524390 WVY524360:WVZ524390 Q589896:R589926 JM589896:JN589926 TI589896:TJ589926 ADE589896:ADF589926 ANA589896:ANB589926 AWW589896:AWX589926 BGS589896:BGT589926 BQO589896:BQP589926 CAK589896:CAL589926 CKG589896:CKH589926 CUC589896:CUD589926 DDY589896:DDZ589926 DNU589896:DNV589926 DXQ589896:DXR589926 EHM589896:EHN589926 ERI589896:ERJ589926 FBE589896:FBF589926 FLA589896:FLB589926 FUW589896:FUX589926 GES589896:GET589926 GOO589896:GOP589926 GYK589896:GYL589926 HIG589896:HIH589926 HSC589896:HSD589926 IBY589896:IBZ589926 ILU589896:ILV589926 IVQ589896:IVR589926 JFM589896:JFN589926 JPI589896:JPJ589926 JZE589896:JZF589926 KJA589896:KJB589926 KSW589896:KSX589926 LCS589896:LCT589926 LMO589896:LMP589926 LWK589896:LWL589926 MGG589896:MGH589926 MQC589896:MQD589926 MZY589896:MZZ589926 NJU589896:NJV589926 NTQ589896:NTR589926 ODM589896:ODN589926 ONI589896:ONJ589926 OXE589896:OXF589926 PHA589896:PHB589926 PQW589896:PQX589926 QAS589896:QAT589926 QKO589896:QKP589926 QUK589896:QUL589926 REG589896:REH589926 ROC589896:ROD589926 RXY589896:RXZ589926 SHU589896:SHV589926 SRQ589896:SRR589926 TBM589896:TBN589926 TLI589896:TLJ589926 TVE589896:TVF589926 UFA589896:UFB589926 UOW589896:UOX589926 UYS589896:UYT589926 VIO589896:VIP589926 VSK589896:VSL589926 WCG589896:WCH589926 WMC589896:WMD589926 WVY589896:WVZ589926 Q655432:R655462 JM655432:JN655462 TI655432:TJ655462 ADE655432:ADF655462 ANA655432:ANB655462 AWW655432:AWX655462 BGS655432:BGT655462 BQO655432:BQP655462 CAK655432:CAL655462 CKG655432:CKH655462 CUC655432:CUD655462 DDY655432:DDZ655462 DNU655432:DNV655462 DXQ655432:DXR655462 EHM655432:EHN655462 ERI655432:ERJ655462 FBE655432:FBF655462 FLA655432:FLB655462 FUW655432:FUX655462 GES655432:GET655462 GOO655432:GOP655462 GYK655432:GYL655462 HIG655432:HIH655462 HSC655432:HSD655462 IBY655432:IBZ655462 ILU655432:ILV655462 IVQ655432:IVR655462 JFM655432:JFN655462 JPI655432:JPJ655462 JZE655432:JZF655462 KJA655432:KJB655462 KSW655432:KSX655462 LCS655432:LCT655462 LMO655432:LMP655462 LWK655432:LWL655462 MGG655432:MGH655462 MQC655432:MQD655462 MZY655432:MZZ655462 NJU655432:NJV655462 NTQ655432:NTR655462 ODM655432:ODN655462 ONI655432:ONJ655462 OXE655432:OXF655462 PHA655432:PHB655462 PQW655432:PQX655462 QAS655432:QAT655462 QKO655432:QKP655462 QUK655432:QUL655462 REG655432:REH655462 ROC655432:ROD655462 RXY655432:RXZ655462 SHU655432:SHV655462 SRQ655432:SRR655462 TBM655432:TBN655462 TLI655432:TLJ655462 TVE655432:TVF655462 UFA655432:UFB655462 UOW655432:UOX655462 UYS655432:UYT655462 VIO655432:VIP655462 VSK655432:VSL655462 WCG655432:WCH655462 WMC655432:WMD655462 WVY655432:WVZ655462 Q720968:R720998 JM720968:JN720998 TI720968:TJ720998 ADE720968:ADF720998 ANA720968:ANB720998 AWW720968:AWX720998 BGS720968:BGT720998 BQO720968:BQP720998 CAK720968:CAL720998 CKG720968:CKH720998 CUC720968:CUD720998 DDY720968:DDZ720998 DNU720968:DNV720998 DXQ720968:DXR720998 EHM720968:EHN720998 ERI720968:ERJ720998 FBE720968:FBF720998 FLA720968:FLB720998 FUW720968:FUX720998 GES720968:GET720998 GOO720968:GOP720998 GYK720968:GYL720998 HIG720968:HIH720998 HSC720968:HSD720998 IBY720968:IBZ720998 ILU720968:ILV720998 IVQ720968:IVR720998 JFM720968:JFN720998 JPI720968:JPJ720998 JZE720968:JZF720998 KJA720968:KJB720998 KSW720968:KSX720998 LCS720968:LCT720998 LMO720968:LMP720998 LWK720968:LWL720998 MGG720968:MGH720998 MQC720968:MQD720998 MZY720968:MZZ720998 NJU720968:NJV720998 NTQ720968:NTR720998 ODM720968:ODN720998 ONI720968:ONJ720998 OXE720968:OXF720998 PHA720968:PHB720998 PQW720968:PQX720998 QAS720968:QAT720998 QKO720968:QKP720998 QUK720968:QUL720998 REG720968:REH720998 ROC720968:ROD720998 RXY720968:RXZ720998 SHU720968:SHV720998 SRQ720968:SRR720998 TBM720968:TBN720998 TLI720968:TLJ720998 TVE720968:TVF720998 UFA720968:UFB720998 UOW720968:UOX720998 UYS720968:UYT720998 VIO720968:VIP720998 VSK720968:VSL720998 WCG720968:WCH720998 WMC720968:WMD720998 WVY720968:WVZ720998 Q786504:R786534 JM786504:JN786534 TI786504:TJ786534 ADE786504:ADF786534 ANA786504:ANB786534 AWW786504:AWX786534 BGS786504:BGT786534 BQO786504:BQP786534 CAK786504:CAL786534 CKG786504:CKH786534 CUC786504:CUD786534 DDY786504:DDZ786534 DNU786504:DNV786534 DXQ786504:DXR786534 EHM786504:EHN786534 ERI786504:ERJ786534 FBE786504:FBF786534 FLA786504:FLB786534 FUW786504:FUX786534 GES786504:GET786534 GOO786504:GOP786534 GYK786504:GYL786534 HIG786504:HIH786534 HSC786504:HSD786534 IBY786504:IBZ786534 ILU786504:ILV786534 IVQ786504:IVR786534 JFM786504:JFN786534 JPI786504:JPJ786534 JZE786504:JZF786534 KJA786504:KJB786534 KSW786504:KSX786534 LCS786504:LCT786534 LMO786504:LMP786534 LWK786504:LWL786534 MGG786504:MGH786534 MQC786504:MQD786534 MZY786504:MZZ786534 NJU786504:NJV786534 NTQ786504:NTR786534 ODM786504:ODN786534 ONI786504:ONJ786534 OXE786504:OXF786534 PHA786504:PHB786534 PQW786504:PQX786534 QAS786504:QAT786534 QKO786504:QKP786534 QUK786504:QUL786534 REG786504:REH786534 ROC786504:ROD786534 RXY786504:RXZ786534 SHU786504:SHV786534 SRQ786504:SRR786534 TBM786504:TBN786534 TLI786504:TLJ786534 TVE786504:TVF786534 UFA786504:UFB786534 UOW786504:UOX786534 UYS786504:UYT786534 VIO786504:VIP786534 VSK786504:VSL786534 WCG786504:WCH786534 WMC786504:WMD786534 WVY786504:WVZ786534 Q852040:R852070 JM852040:JN852070 TI852040:TJ852070 ADE852040:ADF852070 ANA852040:ANB852070 AWW852040:AWX852070 BGS852040:BGT852070 BQO852040:BQP852070 CAK852040:CAL852070 CKG852040:CKH852070 CUC852040:CUD852070 DDY852040:DDZ852070 DNU852040:DNV852070 DXQ852040:DXR852070 EHM852040:EHN852070 ERI852040:ERJ852070 FBE852040:FBF852070 FLA852040:FLB852070 FUW852040:FUX852070 GES852040:GET852070 GOO852040:GOP852070 GYK852040:GYL852070 HIG852040:HIH852070 HSC852040:HSD852070 IBY852040:IBZ852070 ILU852040:ILV852070 IVQ852040:IVR852070 JFM852040:JFN852070 JPI852040:JPJ852070 JZE852040:JZF852070 KJA852040:KJB852070 KSW852040:KSX852070 LCS852040:LCT852070 LMO852040:LMP852070 LWK852040:LWL852070 MGG852040:MGH852070 MQC852040:MQD852070 MZY852040:MZZ852070 NJU852040:NJV852070 NTQ852040:NTR852070 ODM852040:ODN852070 ONI852040:ONJ852070 OXE852040:OXF852070 PHA852040:PHB852070 PQW852040:PQX852070 QAS852040:QAT852070 QKO852040:QKP852070 QUK852040:QUL852070 REG852040:REH852070 ROC852040:ROD852070 RXY852040:RXZ852070 SHU852040:SHV852070 SRQ852040:SRR852070 TBM852040:TBN852070 TLI852040:TLJ852070 TVE852040:TVF852070 UFA852040:UFB852070 UOW852040:UOX852070 UYS852040:UYT852070 VIO852040:VIP852070 VSK852040:VSL852070 WCG852040:WCH852070 WMC852040:WMD852070 WVY852040:WVZ852070 Q917576:R917606 JM917576:JN917606 TI917576:TJ917606 ADE917576:ADF917606 ANA917576:ANB917606 AWW917576:AWX917606 BGS917576:BGT917606 BQO917576:BQP917606 CAK917576:CAL917606 CKG917576:CKH917606 CUC917576:CUD917606 DDY917576:DDZ917606 DNU917576:DNV917606 DXQ917576:DXR917606 EHM917576:EHN917606 ERI917576:ERJ917606 FBE917576:FBF917606 FLA917576:FLB917606 FUW917576:FUX917606 GES917576:GET917606 GOO917576:GOP917606 GYK917576:GYL917606 HIG917576:HIH917606 HSC917576:HSD917606 IBY917576:IBZ917606 ILU917576:ILV917606 IVQ917576:IVR917606 JFM917576:JFN917606 JPI917576:JPJ917606 JZE917576:JZF917606 KJA917576:KJB917606 KSW917576:KSX917606 LCS917576:LCT917606 LMO917576:LMP917606 LWK917576:LWL917606 MGG917576:MGH917606 MQC917576:MQD917606 MZY917576:MZZ917606 NJU917576:NJV917606 NTQ917576:NTR917606 ODM917576:ODN917606 ONI917576:ONJ917606 OXE917576:OXF917606 PHA917576:PHB917606 PQW917576:PQX917606 QAS917576:QAT917606 QKO917576:QKP917606 QUK917576:QUL917606 REG917576:REH917606 ROC917576:ROD917606 RXY917576:RXZ917606 SHU917576:SHV917606 SRQ917576:SRR917606 TBM917576:TBN917606 TLI917576:TLJ917606 TVE917576:TVF917606 UFA917576:UFB917606 UOW917576:UOX917606 UYS917576:UYT917606 VIO917576:VIP917606 VSK917576:VSL917606 WCG917576:WCH917606 WMC917576:WMD917606 WVY917576:WVZ917606 Q983112:R983142 JM983112:JN983142 TI983112:TJ983142 ADE983112:ADF983142 ANA983112:ANB983142 AWW983112:AWX983142 BGS983112:BGT983142 BQO983112:BQP983142 CAK983112:CAL983142 CKG983112:CKH983142 CUC983112:CUD983142 DDY983112:DDZ983142 DNU983112:DNV983142 DXQ983112:DXR983142 EHM983112:EHN983142 ERI983112:ERJ983142 FBE983112:FBF983142 FLA983112:FLB983142 FUW983112:FUX983142 GES983112:GET983142 GOO983112:GOP983142 GYK983112:GYL983142 HIG983112:HIH983142 HSC983112:HSD983142 IBY983112:IBZ983142 ILU983112:ILV983142 IVQ983112:IVR983142 JFM983112:JFN983142 JPI983112:JPJ983142 JZE983112:JZF983142 KJA983112:KJB983142 KSW983112:KSX983142 LCS983112:LCT983142 LMO983112:LMP983142 LWK983112:LWL983142 MGG983112:MGH983142 MQC983112:MQD983142 MZY983112:MZZ983142 NJU983112:NJV983142 NTQ983112:NTR983142 ODM983112:ODN983142 ONI983112:ONJ983142 OXE983112:OXF983142 PHA983112:PHB983142 PQW983112:PQX983142 QAS983112:QAT983142 QKO983112:QKP983142 QUK983112:QUL983142 REG983112:REH983142 ROC983112:ROD983142 RXY983112:RXZ983142 SHU983112:SHV983142 SRQ983112:SRR983142 TBM983112:TBN983142 TLI983112:TLJ983142 TVE983112:TVF983142 UFA983112:UFB983142 UOW983112:UOX983142 UYS983112:UYT983142 VIO983112:VIP983142 VSK983112:VSL983142 WCG983112:WCH983142 WMC983112:WMD983142 WVY983112:WVZ983142 R155 Q65597:R65604 JM65597:JN65604 TI65597:TJ65604 ADE65597:ADF65604 ANA65597:ANB65604 AWW65597:AWX65604 BGS65597:BGT65604 BQO65597:BQP65604 CAK65597:CAL65604 CKG65597:CKH65604 CUC65597:CUD65604 DDY65597:DDZ65604 DNU65597:DNV65604 DXQ65597:DXR65604 EHM65597:EHN65604 ERI65597:ERJ65604 FBE65597:FBF65604 FLA65597:FLB65604 FUW65597:FUX65604 GES65597:GET65604 GOO65597:GOP65604 GYK65597:GYL65604 HIG65597:HIH65604 HSC65597:HSD65604 IBY65597:IBZ65604 ILU65597:ILV65604 IVQ65597:IVR65604 JFM65597:JFN65604 JPI65597:JPJ65604 JZE65597:JZF65604 KJA65597:KJB65604 KSW65597:KSX65604 LCS65597:LCT65604 LMO65597:LMP65604 LWK65597:LWL65604 MGG65597:MGH65604 MQC65597:MQD65604 MZY65597:MZZ65604 NJU65597:NJV65604 NTQ65597:NTR65604 ODM65597:ODN65604 ONI65597:ONJ65604 OXE65597:OXF65604 PHA65597:PHB65604 PQW65597:PQX65604 QAS65597:QAT65604 QKO65597:QKP65604 QUK65597:QUL65604 REG65597:REH65604 ROC65597:ROD65604 RXY65597:RXZ65604 SHU65597:SHV65604 SRQ65597:SRR65604 TBM65597:TBN65604 TLI65597:TLJ65604 TVE65597:TVF65604 UFA65597:UFB65604 UOW65597:UOX65604 UYS65597:UYT65604 VIO65597:VIP65604 VSK65597:VSL65604 WCG65597:WCH65604 WMC65597:WMD65604 WVY65597:WVZ65604 Q131133:R131140 JM131133:JN131140 TI131133:TJ131140 ADE131133:ADF131140 ANA131133:ANB131140 AWW131133:AWX131140 BGS131133:BGT131140 BQO131133:BQP131140 CAK131133:CAL131140 CKG131133:CKH131140 CUC131133:CUD131140 DDY131133:DDZ131140 DNU131133:DNV131140 DXQ131133:DXR131140 EHM131133:EHN131140 ERI131133:ERJ131140 FBE131133:FBF131140 FLA131133:FLB131140 FUW131133:FUX131140 GES131133:GET131140 GOO131133:GOP131140 GYK131133:GYL131140 HIG131133:HIH131140 HSC131133:HSD131140 IBY131133:IBZ131140 ILU131133:ILV131140 IVQ131133:IVR131140 JFM131133:JFN131140 JPI131133:JPJ131140 JZE131133:JZF131140 KJA131133:KJB131140 KSW131133:KSX131140 LCS131133:LCT131140 LMO131133:LMP131140 LWK131133:LWL131140 MGG131133:MGH131140 MQC131133:MQD131140 MZY131133:MZZ131140 NJU131133:NJV131140 NTQ131133:NTR131140 ODM131133:ODN131140 ONI131133:ONJ131140 OXE131133:OXF131140 PHA131133:PHB131140 PQW131133:PQX131140 QAS131133:QAT131140 QKO131133:QKP131140 QUK131133:QUL131140 REG131133:REH131140 ROC131133:ROD131140 RXY131133:RXZ131140 SHU131133:SHV131140 SRQ131133:SRR131140 TBM131133:TBN131140 TLI131133:TLJ131140 TVE131133:TVF131140 UFA131133:UFB131140 UOW131133:UOX131140 UYS131133:UYT131140 VIO131133:VIP131140 VSK131133:VSL131140 WCG131133:WCH131140 WMC131133:WMD131140 WVY131133:WVZ131140 Q196669:R196676 JM196669:JN196676 TI196669:TJ196676 ADE196669:ADF196676 ANA196669:ANB196676 AWW196669:AWX196676 BGS196669:BGT196676 BQO196669:BQP196676 CAK196669:CAL196676 CKG196669:CKH196676 CUC196669:CUD196676 DDY196669:DDZ196676 DNU196669:DNV196676 DXQ196669:DXR196676 EHM196669:EHN196676 ERI196669:ERJ196676 FBE196669:FBF196676 FLA196669:FLB196676 FUW196669:FUX196676 GES196669:GET196676 GOO196669:GOP196676 GYK196669:GYL196676 HIG196669:HIH196676 HSC196669:HSD196676 IBY196669:IBZ196676 ILU196669:ILV196676 IVQ196669:IVR196676 JFM196669:JFN196676 JPI196669:JPJ196676 JZE196669:JZF196676 KJA196669:KJB196676 KSW196669:KSX196676 LCS196669:LCT196676 LMO196669:LMP196676 LWK196669:LWL196676 MGG196669:MGH196676 MQC196669:MQD196676 MZY196669:MZZ196676 NJU196669:NJV196676 NTQ196669:NTR196676 ODM196669:ODN196676 ONI196669:ONJ196676 OXE196669:OXF196676 PHA196669:PHB196676 PQW196669:PQX196676 QAS196669:QAT196676 QKO196669:QKP196676 QUK196669:QUL196676 REG196669:REH196676 ROC196669:ROD196676 RXY196669:RXZ196676 SHU196669:SHV196676 SRQ196669:SRR196676 TBM196669:TBN196676 TLI196669:TLJ196676 TVE196669:TVF196676 UFA196669:UFB196676 UOW196669:UOX196676 UYS196669:UYT196676 VIO196669:VIP196676 VSK196669:VSL196676 WCG196669:WCH196676 WMC196669:WMD196676 WVY196669:WVZ196676 Q262205:R262212 JM262205:JN262212 TI262205:TJ262212 ADE262205:ADF262212 ANA262205:ANB262212 AWW262205:AWX262212 BGS262205:BGT262212 BQO262205:BQP262212 CAK262205:CAL262212 CKG262205:CKH262212 CUC262205:CUD262212 DDY262205:DDZ262212 DNU262205:DNV262212 DXQ262205:DXR262212 EHM262205:EHN262212 ERI262205:ERJ262212 FBE262205:FBF262212 FLA262205:FLB262212 FUW262205:FUX262212 GES262205:GET262212 GOO262205:GOP262212 GYK262205:GYL262212 HIG262205:HIH262212 HSC262205:HSD262212 IBY262205:IBZ262212 ILU262205:ILV262212 IVQ262205:IVR262212 JFM262205:JFN262212 JPI262205:JPJ262212 JZE262205:JZF262212 KJA262205:KJB262212 KSW262205:KSX262212 LCS262205:LCT262212 LMO262205:LMP262212 LWK262205:LWL262212 MGG262205:MGH262212 MQC262205:MQD262212 MZY262205:MZZ262212 NJU262205:NJV262212 NTQ262205:NTR262212 ODM262205:ODN262212 ONI262205:ONJ262212 OXE262205:OXF262212 PHA262205:PHB262212 PQW262205:PQX262212 QAS262205:QAT262212 QKO262205:QKP262212 QUK262205:QUL262212 REG262205:REH262212 ROC262205:ROD262212 RXY262205:RXZ262212 SHU262205:SHV262212 SRQ262205:SRR262212 TBM262205:TBN262212 TLI262205:TLJ262212 TVE262205:TVF262212 UFA262205:UFB262212 UOW262205:UOX262212 UYS262205:UYT262212 VIO262205:VIP262212 VSK262205:VSL262212 WCG262205:WCH262212 WMC262205:WMD262212 WVY262205:WVZ262212 Q327741:R327748 JM327741:JN327748 TI327741:TJ327748 ADE327741:ADF327748 ANA327741:ANB327748 AWW327741:AWX327748 BGS327741:BGT327748 BQO327741:BQP327748 CAK327741:CAL327748 CKG327741:CKH327748 CUC327741:CUD327748 DDY327741:DDZ327748 DNU327741:DNV327748 DXQ327741:DXR327748 EHM327741:EHN327748 ERI327741:ERJ327748 FBE327741:FBF327748 FLA327741:FLB327748 FUW327741:FUX327748 GES327741:GET327748 GOO327741:GOP327748 GYK327741:GYL327748 HIG327741:HIH327748 HSC327741:HSD327748 IBY327741:IBZ327748 ILU327741:ILV327748 IVQ327741:IVR327748 JFM327741:JFN327748 JPI327741:JPJ327748 JZE327741:JZF327748 KJA327741:KJB327748 KSW327741:KSX327748 LCS327741:LCT327748 LMO327741:LMP327748 LWK327741:LWL327748 MGG327741:MGH327748 MQC327741:MQD327748 MZY327741:MZZ327748 NJU327741:NJV327748 NTQ327741:NTR327748 ODM327741:ODN327748 ONI327741:ONJ327748 OXE327741:OXF327748 PHA327741:PHB327748 PQW327741:PQX327748 QAS327741:QAT327748 QKO327741:QKP327748 QUK327741:QUL327748 REG327741:REH327748 ROC327741:ROD327748 RXY327741:RXZ327748 SHU327741:SHV327748 SRQ327741:SRR327748 TBM327741:TBN327748 TLI327741:TLJ327748 TVE327741:TVF327748 UFA327741:UFB327748 UOW327741:UOX327748 UYS327741:UYT327748 VIO327741:VIP327748 VSK327741:VSL327748 WCG327741:WCH327748 WMC327741:WMD327748 WVY327741:WVZ327748 Q393277:R393284 JM393277:JN393284 TI393277:TJ393284 ADE393277:ADF393284 ANA393277:ANB393284 AWW393277:AWX393284 BGS393277:BGT393284 BQO393277:BQP393284 CAK393277:CAL393284 CKG393277:CKH393284 CUC393277:CUD393284 DDY393277:DDZ393284 DNU393277:DNV393284 DXQ393277:DXR393284 EHM393277:EHN393284 ERI393277:ERJ393284 FBE393277:FBF393284 FLA393277:FLB393284 FUW393277:FUX393284 GES393277:GET393284 GOO393277:GOP393284 GYK393277:GYL393284 HIG393277:HIH393284 HSC393277:HSD393284 IBY393277:IBZ393284 ILU393277:ILV393284 IVQ393277:IVR393284 JFM393277:JFN393284 JPI393277:JPJ393284 JZE393277:JZF393284 KJA393277:KJB393284 KSW393277:KSX393284 LCS393277:LCT393284 LMO393277:LMP393284 LWK393277:LWL393284 MGG393277:MGH393284 MQC393277:MQD393284 MZY393277:MZZ393284 NJU393277:NJV393284 NTQ393277:NTR393284 ODM393277:ODN393284 ONI393277:ONJ393284 OXE393277:OXF393284 PHA393277:PHB393284 PQW393277:PQX393284 QAS393277:QAT393284 QKO393277:QKP393284 QUK393277:QUL393284 REG393277:REH393284 ROC393277:ROD393284 RXY393277:RXZ393284 SHU393277:SHV393284 SRQ393277:SRR393284 TBM393277:TBN393284 TLI393277:TLJ393284 TVE393277:TVF393284 UFA393277:UFB393284 UOW393277:UOX393284 UYS393277:UYT393284 VIO393277:VIP393284 VSK393277:VSL393284 WCG393277:WCH393284 WMC393277:WMD393284 WVY393277:WVZ393284 Q458813:R458820 JM458813:JN458820 TI458813:TJ458820 ADE458813:ADF458820 ANA458813:ANB458820 AWW458813:AWX458820 BGS458813:BGT458820 BQO458813:BQP458820 CAK458813:CAL458820 CKG458813:CKH458820 CUC458813:CUD458820 DDY458813:DDZ458820 DNU458813:DNV458820 DXQ458813:DXR458820 EHM458813:EHN458820 ERI458813:ERJ458820 FBE458813:FBF458820 FLA458813:FLB458820 FUW458813:FUX458820 GES458813:GET458820 GOO458813:GOP458820 GYK458813:GYL458820 HIG458813:HIH458820 HSC458813:HSD458820 IBY458813:IBZ458820 ILU458813:ILV458820 IVQ458813:IVR458820 JFM458813:JFN458820 JPI458813:JPJ458820 JZE458813:JZF458820 KJA458813:KJB458820 KSW458813:KSX458820 LCS458813:LCT458820 LMO458813:LMP458820 LWK458813:LWL458820 MGG458813:MGH458820 MQC458813:MQD458820 MZY458813:MZZ458820 NJU458813:NJV458820 NTQ458813:NTR458820 ODM458813:ODN458820 ONI458813:ONJ458820 OXE458813:OXF458820 PHA458813:PHB458820 PQW458813:PQX458820 QAS458813:QAT458820 QKO458813:QKP458820 QUK458813:QUL458820 REG458813:REH458820 ROC458813:ROD458820 RXY458813:RXZ458820 SHU458813:SHV458820 SRQ458813:SRR458820 TBM458813:TBN458820 TLI458813:TLJ458820 TVE458813:TVF458820 UFA458813:UFB458820 UOW458813:UOX458820 UYS458813:UYT458820 VIO458813:VIP458820 VSK458813:VSL458820 WCG458813:WCH458820 WMC458813:WMD458820 WVY458813:WVZ458820 Q524349:R524356 JM524349:JN524356 TI524349:TJ524356 ADE524349:ADF524356 ANA524349:ANB524356 AWW524349:AWX524356 BGS524349:BGT524356 BQO524349:BQP524356 CAK524349:CAL524356 CKG524349:CKH524356 CUC524349:CUD524356 DDY524349:DDZ524356 DNU524349:DNV524356 DXQ524349:DXR524356 EHM524349:EHN524356 ERI524349:ERJ524356 FBE524349:FBF524356 FLA524349:FLB524356 FUW524349:FUX524356 GES524349:GET524356 GOO524349:GOP524356 GYK524349:GYL524356 HIG524349:HIH524356 HSC524349:HSD524356 IBY524349:IBZ524356 ILU524349:ILV524356 IVQ524349:IVR524356 JFM524349:JFN524356 JPI524349:JPJ524356 JZE524349:JZF524356 KJA524349:KJB524356 KSW524349:KSX524356 LCS524349:LCT524356 LMO524349:LMP524356 LWK524349:LWL524356 MGG524349:MGH524356 MQC524349:MQD524356 MZY524349:MZZ524356 NJU524349:NJV524356 NTQ524349:NTR524356 ODM524349:ODN524356 ONI524349:ONJ524356 OXE524349:OXF524356 PHA524349:PHB524356 PQW524349:PQX524356 QAS524349:QAT524356 QKO524349:QKP524356 QUK524349:QUL524356 REG524349:REH524356 ROC524349:ROD524356 RXY524349:RXZ524356 SHU524349:SHV524356 SRQ524349:SRR524356 TBM524349:TBN524356 TLI524349:TLJ524356 TVE524349:TVF524356 UFA524349:UFB524356 UOW524349:UOX524356 UYS524349:UYT524356 VIO524349:VIP524356 VSK524349:VSL524356 WCG524349:WCH524356 WMC524349:WMD524356 WVY524349:WVZ524356 Q589885:R589892 JM589885:JN589892 TI589885:TJ589892 ADE589885:ADF589892 ANA589885:ANB589892 AWW589885:AWX589892 BGS589885:BGT589892 BQO589885:BQP589892 CAK589885:CAL589892 CKG589885:CKH589892 CUC589885:CUD589892 DDY589885:DDZ589892 DNU589885:DNV589892 DXQ589885:DXR589892 EHM589885:EHN589892 ERI589885:ERJ589892 FBE589885:FBF589892 FLA589885:FLB589892 FUW589885:FUX589892 GES589885:GET589892 GOO589885:GOP589892 GYK589885:GYL589892 HIG589885:HIH589892 HSC589885:HSD589892 IBY589885:IBZ589892 ILU589885:ILV589892 IVQ589885:IVR589892 JFM589885:JFN589892 JPI589885:JPJ589892 JZE589885:JZF589892 KJA589885:KJB589892 KSW589885:KSX589892 LCS589885:LCT589892 LMO589885:LMP589892 LWK589885:LWL589892 MGG589885:MGH589892 MQC589885:MQD589892 MZY589885:MZZ589892 NJU589885:NJV589892 NTQ589885:NTR589892 ODM589885:ODN589892 ONI589885:ONJ589892 OXE589885:OXF589892 PHA589885:PHB589892 PQW589885:PQX589892 QAS589885:QAT589892 QKO589885:QKP589892 QUK589885:QUL589892 REG589885:REH589892 ROC589885:ROD589892 RXY589885:RXZ589892 SHU589885:SHV589892 SRQ589885:SRR589892 TBM589885:TBN589892 TLI589885:TLJ589892 TVE589885:TVF589892 UFA589885:UFB589892 UOW589885:UOX589892 UYS589885:UYT589892 VIO589885:VIP589892 VSK589885:VSL589892 WCG589885:WCH589892 WMC589885:WMD589892 WVY589885:WVZ589892 Q655421:R655428 JM655421:JN655428 TI655421:TJ655428 ADE655421:ADF655428 ANA655421:ANB655428 AWW655421:AWX655428 BGS655421:BGT655428 BQO655421:BQP655428 CAK655421:CAL655428 CKG655421:CKH655428 CUC655421:CUD655428 DDY655421:DDZ655428 DNU655421:DNV655428 DXQ655421:DXR655428 EHM655421:EHN655428 ERI655421:ERJ655428 FBE655421:FBF655428 FLA655421:FLB655428 FUW655421:FUX655428 GES655421:GET655428 GOO655421:GOP655428 GYK655421:GYL655428 HIG655421:HIH655428 HSC655421:HSD655428 IBY655421:IBZ655428 ILU655421:ILV655428 IVQ655421:IVR655428 JFM655421:JFN655428 JPI655421:JPJ655428 JZE655421:JZF655428 KJA655421:KJB655428 KSW655421:KSX655428 LCS655421:LCT655428 LMO655421:LMP655428 LWK655421:LWL655428 MGG655421:MGH655428 MQC655421:MQD655428 MZY655421:MZZ655428 NJU655421:NJV655428 NTQ655421:NTR655428 ODM655421:ODN655428 ONI655421:ONJ655428 OXE655421:OXF655428 PHA655421:PHB655428 PQW655421:PQX655428 QAS655421:QAT655428 QKO655421:QKP655428 QUK655421:QUL655428 REG655421:REH655428 ROC655421:ROD655428 RXY655421:RXZ655428 SHU655421:SHV655428 SRQ655421:SRR655428 TBM655421:TBN655428 TLI655421:TLJ655428 TVE655421:TVF655428 UFA655421:UFB655428 UOW655421:UOX655428 UYS655421:UYT655428 VIO655421:VIP655428 VSK655421:VSL655428 WCG655421:WCH655428 WMC655421:WMD655428 WVY655421:WVZ655428 Q720957:R720964 JM720957:JN720964 TI720957:TJ720964 ADE720957:ADF720964 ANA720957:ANB720964 AWW720957:AWX720964 BGS720957:BGT720964 BQO720957:BQP720964 CAK720957:CAL720964 CKG720957:CKH720964 CUC720957:CUD720964 DDY720957:DDZ720964 DNU720957:DNV720964 DXQ720957:DXR720964 EHM720957:EHN720964 ERI720957:ERJ720964 FBE720957:FBF720964 FLA720957:FLB720964 FUW720957:FUX720964 GES720957:GET720964 GOO720957:GOP720964 GYK720957:GYL720964 HIG720957:HIH720964 HSC720957:HSD720964 IBY720957:IBZ720964 ILU720957:ILV720964 IVQ720957:IVR720964 JFM720957:JFN720964 JPI720957:JPJ720964 JZE720957:JZF720964 KJA720957:KJB720964 KSW720957:KSX720964 LCS720957:LCT720964 LMO720957:LMP720964 LWK720957:LWL720964 MGG720957:MGH720964 MQC720957:MQD720964 MZY720957:MZZ720964 NJU720957:NJV720964 NTQ720957:NTR720964 ODM720957:ODN720964 ONI720957:ONJ720964 OXE720957:OXF720964 PHA720957:PHB720964 PQW720957:PQX720964 QAS720957:QAT720964 QKO720957:QKP720964 QUK720957:QUL720964 REG720957:REH720964 ROC720957:ROD720964 RXY720957:RXZ720964 SHU720957:SHV720964 SRQ720957:SRR720964 TBM720957:TBN720964 TLI720957:TLJ720964 TVE720957:TVF720964 UFA720957:UFB720964 UOW720957:UOX720964 UYS720957:UYT720964 VIO720957:VIP720964 VSK720957:VSL720964 WCG720957:WCH720964 WMC720957:WMD720964 WVY720957:WVZ720964 Q786493:R786500 JM786493:JN786500 TI786493:TJ786500 ADE786493:ADF786500 ANA786493:ANB786500 AWW786493:AWX786500 BGS786493:BGT786500 BQO786493:BQP786500 CAK786493:CAL786500 CKG786493:CKH786500 CUC786493:CUD786500 DDY786493:DDZ786500 DNU786493:DNV786500 DXQ786493:DXR786500 EHM786493:EHN786500 ERI786493:ERJ786500 FBE786493:FBF786500 FLA786493:FLB786500 FUW786493:FUX786500 GES786493:GET786500 GOO786493:GOP786500 GYK786493:GYL786500 HIG786493:HIH786500 HSC786493:HSD786500 IBY786493:IBZ786500 ILU786493:ILV786500 IVQ786493:IVR786500 JFM786493:JFN786500 JPI786493:JPJ786500 JZE786493:JZF786500 KJA786493:KJB786500 KSW786493:KSX786500 LCS786493:LCT786500 LMO786493:LMP786500 LWK786493:LWL786500 MGG786493:MGH786500 MQC786493:MQD786500 MZY786493:MZZ786500 NJU786493:NJV786500 NTQ786493:NTR786500 ODM786493:ODN786500 ONI786493:ONJ786500 OXE786493:OXF786500 PHA786493:PHB786500 PQW786493:PQX786500 QAS786493:QAT786500 QKO786493:QKP786500 QUK786493:QUL786500 REG786493:REH786500 ROC786493:ROD786500 RXY786493:RXZ786500 SHU786493:SHV786500 SRQ786493:SRR786500 TBM786493:TBN786500 TLI786493:TLJ786500 TVE786493:TVF786500 UFA786493:UFB786500 UOW786493:UOX786500 UYS786493:UYT786500 VIO786493:VIP786500 VSK786493:VSL786500 WCG786493:WCH786500 WMC786493:WMD786500 WVY786493:WVZ786500 Q852029:R852036 JM852029:JN852036 TI852029:TJ852036 ADE852029:ADF852036 ANA852029:ANB852036 AWW852029:AWX852036 BGS852029:BGT852036 BQO852029:BQP852036 CAK852029:CAL852036 CKG852029:CKH852036 CUC852029:CUD852036 DDY852029:DDZ852036 DNU852029:DNV852036 DXQ852029:DXR852036 EHM852029:EHN852036 ERI852029:ERJ852036 FBE852029:FBF852036 FLA852029:FLB852036 FUW852029:FUX852036 GES852029:GET852036 GOO852029:GOP852036 GYK852029:GYL852036 HIG852029:HIH852036 HSC852029:HSD852036 IBY852029:IBZ852036 ILU852029:ILV852036 IVQ852029:IVR852036 JFM852029:JFN852036 JPI852029:JPJ852036 JZE852029:JZF852036 KJA852029:KJB852036 KSW852029:KSX852036 LCS852029:LCT852036 LMO852029:LMP852036 LWK852029:LWL852036 MGG852029:MGH852036 MQC852029:MQD852036 MZY852029:MZZ852036 NJU852029:NJV852036 NTQ852029:NTR852036 ODM852029:ODN852036 ONI852029:ONJ852036 OXE852029:OXF852036 PHA852029:PHB852036 PQW852029:PQX852036 QAS852029:QAT852036 QKO852029:QKP852036 QUK852029:QUL852036 REG852029:REH852036 ROC852029:ROD852036 RXY852029:RXZ852036 SHU852029:SHV852036 SRQ852029:SRR852036 TBM852029:TBN852036 TLI852029:TLJ852036 TVE852029:TVF852036 UFA852029:UFB852036 UOW852029:UOX852036 UYS852029:UYT852036 VIO852029:VIP852036 VSK852029:VSL852036 WCG852029:WCH852036 WMC852029:WMD852036 WVY852029:WVZ852036 Q917565:R917572 JM917565:JN917572 TI917565:TJ917572 ADE917565:ADF917572 ANA917565:ANB917572 AWW917565:AWX917572 BGS917565:BGT917572 BQO917565:BQP917572 CAK917565:CAL917572 CKG917565:CKH917572 CUC917565:CUD917572 DDY917565:DDZ917572 DNU917565:DNV917572 DXQ917565:DXR917572 EHM917565:EHN917572 ERI917565:ERJ917572 FBE917565:FBF917572 FLA917565:FLB917572 FUW917565:FUX917572 GES917565:GET917572 GOO917565:GOP917572 GYK917565:GYL917572 HIG917565:HIH917572 HSC917565:HSD917572 IBY917565:IBZ917572 ILU917565:ILV917572 IVQ917565:IVR917572 JFM917565:JFN917572 JPI917565:JPJ917572 JZE917565:JZF917572 KJA917565:KJB917572 KSW917565:KSX917572 LCS917565:LCT917572 LMO917565:LMP917572 LWK917565:LWL917572 MGG917565:MGH917572 MQC917565:MQD917572 MZY917565:MZZ917572 NJU917565:NJV917572 NTQ917565:NTR917572 ODM917565:ODN917572 ONI917565:ONJ917572 OXE917565:OXF917572 PHA917565:PHB917572 PQW917565:PQX917572 QAS917565:QAT917572 QKO917565:QKP917572 QUK917565:QUL917572 REG917565:REH917572 ROC917565:ROD917572 RXY917565:RXZ917572 SHU917565:SHV917572 SRQ917565:SRR917572 TBM917565:TBN917572 TLI917565:TLJ917572 TVE917565:TVF917572 UFA917565:UFB917572 UOW917565:UOX917572 UYS917565:UYT917572 VIO917565:VIP917572 VSK917565:VSL917572 WCG917565:WCH917572 WMC917565:WMD917572 WVY917565:WVZ917572 Q983101:R983108 JM983101:JN983108 TI983101:TJ983108 ADE983101:ADF983108 ANA983101:ANB983108 AWW983101:AWX983108 BGS983101:BGT983108 BQO983101:BQP983108 CAK983101:CAL983108 CKG983101:CKH983108 CUC983101:CUD983108 DDY983101:DDZ983108 DNU983101:DNV983108 DXQ983101:DXR983108 EHM983101:EHN983108 ERI983101:ERJ983108 FBE983101:FBF983108 FLA983101:FLB983108 FUW983101:FUX983108 GES983101:GET983108 GOO983101:GOP983108 GYK983101:GYL983108 HIG983101:HIH983108 HSC983101:HSD983108 IBY983101:IBZ983108 ILU983101:ILV983108 IVQ983101:IVR983108 JFM983101:JFN983108 JPI983101:JPJ983108 JZE983101:JZF983108 KJA983101:KJB983108 KSW983101:KSX983108 LCS983101:LCT983108 LMO983101:LMP983108 LWK983101:LWL983108 MGG983101:MGH983108 MQC983101:MQD983108 MZY983101:MZZ983108 NJU983101:NJV983108 NTQ983101:NTR983108 ODM983101:ODN983108 ONI983101:ONJ983108 OXE983101:OXF983108 PHA983101:PHB983108 PQW983101:PQX983108 QAS983101:QAT983108 QKO983101:QKP983108 QUK983101:QUL983108 REG983101:REH983108 ROC983101:ROD983108 RXY983101:RXZ983108 SHU983101:SHV983108 SRQ983101:SRR983108 TBM983101:TBN983108 TLI983101:TLJ983108 TVE983101:TVF983108 UFA983101:UFB983108 UOW983101:UOX983108 UYS983101:UYT983108 VIO983101:VIP983108 VSK983101:VSL983108 WCG983101:WCH983108 WMC983101:WMD983108 WVY67:WVZ105 Q67:R105 JM67:JN105 TI67:TJ105 ADE67:ADF105 ANA67:ANB105 AWW67:AWX105 BGS67:BGT105 BQO67:BQP105 CAK67:CAL105 CKG67:CKH105 CUC67:CUD105 DDY67:DDZ105 DNU67:DNV105 DXQ67:DXR105 EHM67:EHN105 ERI67:ERJ105 FBE67:FBF105 FLA67:FLB105 FUW67:FUX105 GES67:GET105 GOO67:GOP105 GYK67:GYL105 HIG67:HIH105 HSC67:HSD105 IBY67:IBZ105 ILU67:ILV105 IVQ67:IVR105 JFM67:JFN105 JPI67:JPJ105 JZE67:JZF105 KJA67:KJB105 KSW67:KSX105 LCS67:LCT105 LMO67:LMP105 LWK67:LWL105 MGG67:MGH105 MQC67:MQD105 MZY67:MZZ105 NJU67:NJV105 NTQ67:NTR105 ODM67:ODN105 ONI67:ONJ105 OXE67:OXF105 PHA67:PHB105 PQW67:PQX105 QAS67:QAT105 QKO67:QKP105 QUK67:QUL105 REG67:REH105 ROC67:ROD105 RXY67:RXZ105 SHU67:SHV105 SRQ67:SRR105 TBM67:TBN105 TLI67:TLJ105 TVE67:TVF105 UFA67:UFB105 UOW67:UOX105 UYS67:UYT105 VIO67:VIP105 VSK67:VSL105 WCG67:WCH105 WVY49:WVZ63">
      <formula1>$C$107:$C$147</formula1>
    </dataValidation>
    <dataValidation type="list" allowBlank="1" showInputMessage="1" showErrorMessage="1" sqref="WLX983172:WLX983178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WVT983172:WVT983178 JH16 L65608:L65663 JH65608:JH65663 TD65608:TD65663 ACZ65608:ACZ65663 AMV65608:AMV65663 AWR65608:AWR65663 BGN65608:BGN65663 BQJ65608:BQJ65663 CAF65608:CAF65663 CKB65608:CKB65663 CTX65608:CTX65663 DDT65608:DDT65663 DNP65608:DNP65663 DXL65608:DXL65663 EHH65608:EHH65663 ERD65608:ERD65663 FAZ65608:FAZ65663 FKV65608:FKV65663 FUR65608:FUR65663 GEN65608:GEN65663 GOJ65608:GOJ65663 GYF65608:GYF65663 HIB65608:HIB65663 HRX65608:HRX65663 IBT65608:IBT65663 ILP65608:ILP65663 IVL65608:IVL65663 JFH65608:JFH65663 JPD65608:JPD65663 JYZ65608:JYZ65663 KIV65608:KIV65663 KSR65608:KSR65663 LCN65608:LCN65663 LMJ65608:LMJ65663 LWF65608:LWF65663 MGB65608:MGB65663 MPX65608:MPX65663 MZT65608:MZT65663 NJP65608:NJP65663 NTL65608:NTL65663 ODH65608:ODH65663 OND65608:OND65663 OWZ65608:OWZ65663 PGV65608:PGV65663 PQR65608:PQR65663 QAN65608:QAN65663 QKJ65608:QKJ65663 QUF65608:QUF65663 REB65608:REB65663 RNX65608:RNX65663 RXT65608:RXT65663 SHP65608:SHP65663 SRL65608:SRL65663 TBH65608:TBH65663 TLD65608:TLD65663 TUZ65608:TUZ65663 UEV65608:UEV65663 UOR65608:UOR65663 UYN65608:UYN65663 VIJ65608:VIJ65663 VSF65608:VSF65663 WCB65608:WCB65663 WLX65608:WLX65663 WVT65608:WVT65663 L131144:L131199 JH131144:JH131199 TD131144:TD131199 ACZ131144:ACZ131199 AMV131144:AMV131199 AWR131144:AWR131199 BGN131144:BGN131199 BQJ131144:BQJ131199 CAF131144:CAF131199 CKB131144:CKB131199 CTX131144:CTX131199 DDT131144:DDT131199 DNP131144:DNP131199 DXL131144:DXL131199 EHH131144:EHH131199 ERD131144:ERD131199 FAZ131144:FAZ131199 FKV131144:FKV131199 FUR131144:FUR131199 GEN131144:GEN131199 GOJ131144:GOJ131199 GYF131144:GYF131199 HIB131144:HIB131199 HRX131144:HRX131199 IBT131144:IBT131199 ILP131144:ILP131199 IVL131144:IVL131199 JFH131144:JFH131199 JPD131144:JPD131199 JYZ131144:JYZ131199 KIV131144:KIV131199 KSR131144:KSR131199 LCN131144:LCN131199 LMJ131144:LMJ131199 LWF131144:LWF131199 MGB131144:MGB131199 MPX131144:MPX131199 MZT131144:MZT131199 NJP131144:NJP131199 NTL131144:NTL131199 ODH131144:ODH131199 OND131144:OND131199 OWZ131144:OWZ131199 PGV131144:PGV131199 PQR131144:PQR131199 QAN131144:QAN131199 QKJ131144:QKJ131199 QUF131144:QUF131199 REB131144:REB131199 RNX131144:RNX131199 RXT131144:RXT131199 SHP131144:SHP131199 SRL131144:SRL131199 TBH131144:TBH131199 TLD131144:TLD131199 TUZ131144:TUZ131199 UEV131144:UEV131199 UOR131144:UOR131199 UYN131144:UYN131199 VIJ131144:VIJ131199 VSF131144:VSF131199 WCB131144:WCB131199 WLX131144:WLX131199 WVT131144:WVT131199 L196680:L196735 JH196680:JH196735 TD196680:TD196735 ACZ196680:ACZ196735 AMV196680:AMV196735 AWR196680:AWR196735 BGN196680:BGN196735 BQJ196680:BQJ196735 CAF196680:CAF196735 CKB196680:CKB196735 CTX196680:CTX196735 DDT196680:DDT196735 DNP196680:DNP196735 DXL196680:DXL196735 EHH196680:EHH196735 ERD196680:ERD196735 FAZ196680:FAZ196735 FKV196680:FKV196735 FUR196680:FUR196735 GEN196680:GEN196735 GOJ196680:GOJ196735 GYF196680:GYF196735 HIB196680:HIB196735 HRX196680:HRX196735 IBT196680:IBT196735 ILP196680:ILP196735 IVL196680:IVL196735 JFH196680:JFH196735 JPD196680:JPD196735 JYZ196680:JYZ196735 KIV196680:KIV196735 KSR196680:KSR196735 LCN196680:LCN196735 LMJ196680:LMJ196735 LWF196680:LWF196735 MGB196680:MGB196735 MPX196680:MPX196735 MZT196680:MZT196735 NJP196680:NJP196735 NTL196680:NTL196735 ODH196680:ODH196735 OND196680:OND196735 OWZ196680:OWZ196735 PGV196680:PGV196735 PQR196680:PQR196735 QAN196680:QAN196735 QKJ196680:QKJ196735 QUF196680:QUF196735 REB196680:REB196735 RNX196680:RNX196735 RXT196680:RXT196735 SHP196680:SHP196735 SRL196680:SRL196735 TBH196680:TBH196735 TLD196680:TLD196735 TUZ196680:TUZ196735 UEV196680:UEV196735 UOR196680:UOR196735 UYN196680:UYN196735 VIJ196680:VIJ196735 VSF196680:VSF196735 WCB196680:WCB196735 WLX196680:WLX196735 WVT196680:WVT196735 L262216:L262271 JH262216:JH262271 TD262216:TD262271 ACZ262216:ACZ262271 AMV262216:AMV262271 AWR262216:AWR262271 BGN262216:BGN262271 BQJ262216:BQJ262271 CAF262216:CAF262271 CKB262216:CKB262271 CTX262216:CTX262271 DDT262216:DDT262271 DNP262216:DNP262271 DXL262216:DXL262271 EHH262216:EHH262271 ERD262216:ERD262271 FAZ262216:FAZ262271 FKV262216:FKV262271 FUR262216:FUR262271 GEN262216:GEN262271 GOJ262216:GOJ262271 GYF262216:GYF262271 HIB262216:HIB262271 HRX262216:HRX262271 IBT262216:IBT262271 ILP262216:ILP262271 IVL262216:IVL262271 JFH262216:JFH262271 JPD262216:JPD262271 JYZ262216:JYZ262271 KIV262216:KIV262271 KSR262216:KSR262271 LCN262216:LCN262271 LMJ262216:LMJ262271 LWF262216:LWF262271 MGB262216:MGB262271 MPX262216:MPX262271 MZT262216:MZT262271 NJP262216:NJP262271 NTL262216:NTL262271 ODH262216:ODH262271 OND262216:OND262271 OWZ262216:OWZ262271 PGV262216:PGV262271 PQR262216:PQR262271 QAN262216:QAN262271 QKJ262216:QKJ262271 QUF262216:QUF262271 REB262216:REB262271 RNX262216:RNX262271 RXT262216:RXT262271 SHP262216:SHP262271 SRL262216:SRL262271 TBH262216:TBH262271 TLD262216:TLD262271 TUZ262216:TUZ262271 UEV262216:UEV262271 UOR262216:UOR262271 UYN262216:UYN262271 VIJ262216:VIJ262271 VSF262216:VSF262271 WCB262216:WCB262271 WLX262216:WLX262271 WVT262216:WVT262271 L327752:L327807 JH327752:JH327807 TD327752:TD327807 ACZ327752:ACZ327807 AMV327752:AMV327807 AWR327752:AWR327807 BGN327752:BGN327807 BQJ327752:BQJ327807 CAF327752:CAF327807 CKB327752:CKB327807 CTX327752:CTX327807 DDT327752:DDT327807 DNP327752:DNP327807 DXL327752:DXL327807 EHH327752:EHH327807 ERD327752:ERD327807 FAZ327752:FAZ327807 FKV327752:FKV327807 FUR327752:FUR327807 GEN327752:GEN327807 GOJ327752:GOJ327807 GYF327752:GYF327807 HIB327752:HIB327807 HRX327752:HRX327807 IBT327752:IBT327807 ILP327752:ILP327807 IVL327752:IVL327807 JFH327752:JFH327807 JPD327752:JPD327807 JYZ327752:JYZ327807 KIV327752:KIV327807 KSR327752:KSR327807 LCN327752:LCN327807 LMJ327752:LMJ327807 LWF327752:LWF327807 MGB327752:MGB327807 MPX327752:MPX327807 MZT327752:MZT327807 NJP327752:NJP327807 NTL327752:NTL327807 ODH327752:ODH327807 OND327752:OND327807 OWZ327752:OWZ327807 PGV327752:PGV327807 PQR327752:PQR327807 QAN327752:QAN327807 QKJ327752:QKJ327807 QUF327752:QUF327807 REB327752:REB327807 RNX327752:RNX327807 RXT327752:RXT327807 SHP327752:SHP327807 SRL327752:SRL327807 TBH327752:TBH327807 TLD327752:TLD327807 TUZ327752:TUZ327807 UEV327752:UEV327807 UOR327752:UOR327807 UYN327752:UYN327807 VIJ327752:VIJ327807 VSF327752:VSF327807 WCB327752:WCB327807 WLX327752:WLX327807 WVT327752:WVT327807 L393288:L393343 JH393288:JH393343 TD393288:TD393343 ACZ393288:ACZ393343 AMV393288:AMV393343 AWR393288:AWR393343 BGN393288:BGN393343 BQJ393288:BQJ393343 CAF393288:CAF393343 CKB393288:CKB393343 CTX393288:CTX393343 DDT393288:DDT393343 DNP393288:DNP393343 DXL393288:DXL393343 EHH393288:EHH393343 ERD393288:ERD393343 FAZ393288:FAZ393343 FKV393288:FKV393343 FUR393288:FUR393343 GEN393288:GEN393343 GOJ393288:GOJ393343 GYF393288:GYF393343 HIB393288:HIB393343 HRX393288:HRX393343 IBT393288:IBT393343 ILP393288:ILP393343 IVL393288:IVL393343 JFH393288:JFH393343 JPD393288:JPD393343 JYZ393288:JYZ393343 KIV393288:KIV393343 KSR393288:KSR393343 LCN393288:LCN393343 LMJ393288:LMJ393343 LWF393288:LWF393343 MGB393288:MGB393343 MPX393288:MPX393343 MZT393288:MZT393343 NJP393288:NJP393343 NTL393288:NTL393343 ODH393288:ODH393343 OND393288:OND393343 OWZ393288:OWZ393343 PGV393288:PGV393343 PQR393288:PQR393343 QAN393288:QAN393343 QKJ393288:QKJ393343 QUF393288:QUF393343 REB393288:REB393343 RNX393288:RNX393343 RXT393288:RXT393343 SHP393288:SHP393343 SRL393288:SRL393343 TBH393288:TBH393343 TLD393288:TLD393343 TUZ393288:TUZ393343 UEV393288:UEV393343 UOR393288:UOR393343 UYN393288:UYN393343 VIJ393288:VIJ393343 VSF393288:VSF393343 WCB393288:WCB393343 WLX393288:WLX393343 WVT393288:WVT393343 L458824:L458879 JH458824:JH458879 TD458824:TD458879 ACZ458824:ACZ458879 AMV458824:AMV458879 AWR458824:AWR458879 BGN458824:BGN458879 BQJ458824:BQJ458879 CAF458824:CAF458879 CKB458824:CKB458879 CTX458824:CTX458879 DDT458824:DDT458879 DNP458824:DNP458879 DXL458824:DXL458879 EHH458824:EHH458879 ERD458824:ERD458879 FAZ458824:FAZ458879 FKV458824:FKV458879 FUR458824:FUR458879 GEN458824:GEN458879 GOJ458824:GOJ458879 GYF458824:GYF458879 HIB458824:HIB458879 HRX458824:HRX458879 IBT458824:IBT458879 ILP458824:ILP458879 IVL458824:IVL458879 JFH458824:JFH458879 JPD458824:JPD458879 JYZ458824:JYZ458879 KIV458824:KIV458879 KSR458824:KSR458879 LCN458824:LCN458879 LMJ458824:LMJ458879 LWF458824:LWF458879 MGB458824:MGB458879 MPX458824:MPX458879 MZT458824:MZT458879 NJP458824:NJP458879 NTL458824:NTL458879 ODH458824:ODH458879 OND458824:OND458879 OWZ458824:OWZ458879 PGV458824:PGV458879 PQR458824:PQR458879 QAN458824:QAN458879 QKJ458824:QKJ458879 QUF458824:QUF458879 REB458824:REB458879 RNX458824:RNX458879 RXT458824:RXT458879 SHP458824:SHP458879 SRL458824:SRL458879 TBH458824:TBH458879 TLD458824:TLD458879 TUZ458824:TUZ458879 UEV458824:UEV458879 UOR458824:UOR458879 UYN458824:UYN458879 VIJ458824:VIJ458879 VSF458824:VSF458879 WCB458824:WCB458879 WLX458824:WLX458879 WVT458824:WVT458879 L524360:L524415 JH524360:JH524415 TD524360:TD524415 ACZ524360:ACZ524415 AMV524360:AMV524415 AWR524360:AWR524415 BGN524360:BGN524415 BQJ524360:BQJ524415 CAF524360:CAF524415 CKB524360:CKB524415 CTX524360:CTX524415 DDT524360:DDT524415 DNP524360:DNP524415 DXL524360:DXL524415 EHH524360:EHH524415 ERD524360:ERD524415 FAZ524360:FAZ524415 FKV524360:FKV524415 FUR524360:FUR524415 GEN524360:GEN524415 GOJ524360:GOJ524415 GYF524360:GYF524415 HIB524360:HIB524415 HRX524360:HRX524415 IBT524360:IBT524415 ILP524360:ILP524415 IVL524360:IVL524415 JFH524360:JFH524415 JPD524360:JPD524415 JYZ524360:JYZ524415 KIV524360:KIV524415 KSR524360:KSR524415 LCN524360:LCN524415 LMJ524360:LMJ524415 LWF524360:LWF524415 MGB524360:MGB524415 MPX524360:MPX524415 MZT524360:MZT524415 NJP524360:NJP524415 NTL524360:NTL524415 ODH524360:ODH524415 OND524360:OND524415 OWZ524360:OWZ524415 PGV524360:PGV524415 PQR524360:PQR524415 QAN524360:QAN524415 QKJ524360:QKJ524415 QUF524360:QUF524415 REB524360:REB524415 RNX524360:RNX524415 RXT524360:RXT524415 SHP524360:SHP524415 SRL524360:SRL524415 TBH524360:TBH524415 TLD524360:TLD524415 TUZ524360:TUZ524415 UEV524360:UEV524415 UOR524360:UOR524415 UYN524360:UYN524415 VIJ524360:VIJ524415 VSF524360:VSF524415 WCB524360:WCB524415 WLX524360:WLX524415 WVT524360:WVT524415 L589896:L589951 JH589896:JH589951 TD589896:TD589951 ACZ589896:ACZ589951 AMV589896:AMV589951 AWR589896:AWR589951 BGN589896:BGN589951 BQJ589896:BQJ589951 CAF589896:CAF589951 CKB589896:CKB589951 CTX589896:CTX589951 DDT589896:DDT589951 DNP589896:DNP589951 DXL589896:DXL589951 EHH589896:EHH589951 ERD589896:ERD589951 FAZ589896:FAZ589951 FKV589896:FKV589951 FUR589896:FUR589951 GEN589896:GEN589951 GOJ589896:GOJ589951 GYF589896:GYF589951 HIB589896:HIB589951 HRX589896:HRX589951 IBT589896:IBT589951 ILP589896:ILP589951 IVL589896:IVL589951 JFH589896:JFH589951 JPD589896:JPD589951 JYZ589896:JYZ589951 KIV589896:KIV589951 KSR589896:KSR589951 LCN589896:LCN589951 LMJ589896:LMJ589951 LWF589896:LWF589951 MGB589896:MGB589951 MPX589896:MPX589951 MZT589896:MZT589951 NJP589896:NJP589951 NTL589896:NTL589951 ODH589896:ODH589951 OND589896:OND589951 OWZ589896:OWZ589951 PGV589896:PGV589951 PQR589896:PQR589951 QAN589896:QAN589951 QKJ589896:QKJ589951 QUF589896:QUF589951 REB589896:REB589951 RNX589896:RNX589951 RXT589896:RXT589951 SHP589896:SHP589951 SRL589896:SRL589951 TBH589896:TBH589951 TLD589896:TLD589951 TUZ589896:TUZ589951 UEV589896:UEV589951 UOR589896:UOR589951 UYN589896:UYN589951 VIJ589896:VIJ589951 VSF589896:VSF589951 WCB589896:WCB589951 WLX589896:WLX589951 WVT589896:WVT589951 L655432:L655487 JH655432:JH655487 TD655432:TD655487 ACZ655432:ACZ655487 AMV655432:AMV655487 AWR655432:AWR655487 BGN655432:BGN655487 BQJ655432:BQJ655487 CAF655432:CAF655487 CKB655432:CKB655487 CTX655432:CTX655487 DDT655432:DDT655487 DNP655432:DNP655487 DXL655432:DXL655487 EHH655432:EHH655487 ERD655432:ERD655487 FAZ655432:FAZ655487 FKV655432:FKV655487 FUR655432:FUR655487 GEN655432:GEN655487 GOJ655432:GOJ655487 GYF655432:GYF655487 HIB655432:HIB655487 HRX655432:HRX655487 IBT655432:IBT655487 ILP655432:ILP655487 IVL655432:IVL655487 JFH655432:JFH655487 JPD655432:JPD655487 JYZ655432:JYZ655487 KIV655432:KIV655487 KSR655432:KSR655487 LCN655432:LCN655487 LMJ655432:LMJ655487 LWF655432:LWF655487 MGB655432:MGB655487 MPX655432:MPX655487 MZT655432:MZT655487 NJP655432:NJP655487 NTL655432:NTL655487 ODH655432:ODH655487 OND655432:OND655487 OWZ655432:OWZ655487 PGV655432:PGV655487 PQR655432:PQR655487 QAN655432:QAN655487 QKJ655432:QKJ655487 QUF655432:QUF655487 REB655432:REB655487 RNX655432:RNX655487 RXT655432:RXT655487 SHP655432:SHP655487 SRL655432:SRL655487 TBH655432:TBH655487 TLD655432:TLD655487 TUZ655432:TUZ655487 UEV655432:UEV655487 UOR655432:UOR655487 UYN655432:UYN655487 VIJ655432:VIJ655487 VSF655432:VSF655487 WCB655432:WCB655487 WLX655432:WLX655487 WVT655432:WVT655487 L720968:L721023 JH720968:JH721023 TD720968:TD721023 ACZ720968:ACZ721023 AMV720968:AMV721023 AWR720968:AWR721023 BGN720968:BGN721023 BQJ720968:BQJ721023 CAF720968:CAF721023 CKB720968:CKB721023 CTX720968:CTX721023 DDT720968:DDT721023 DNP720968:DNP721023 DXL720968:DXL721023 EHH720968:EHH721023 ERD720968:ERD721023 FAZ720968:FAZ721023 FKV720968:FKV721023 FUR720968:FUR721023 GEN720968:GEN721023 GOJ720968:GOJ721023 GYF720968:GYF721023 HIB720968:HIB721023 HRX720968:HRX721023 IBT720968:IBT721023 ILP720968:ILP721023 IVL720968:IVL721023 JFH720968:JFH721023 JPD720968:JPD721023 JYZ720968:JYZ721023 KIV720968:KIV721023 KSR720968:KSR721023 LCN720968:LCN721023 LMJ720968:LMJ721023 LWF720968:LWF721023 MGB720968:MGB721023 MPX720968:MPX721023 MZT720968:MZT721023 NJP720968:NJP721023 NTL720968:NTL721023 ODH720968:ODH721023 OND720968:OND721023 OWZ720968:OWZ721023 PGV720968:PGV721023 PQR720968:PQR721023 QAN720968:QAN721023 QKJ720968:QKJ721023 QUF720968:QUF721023 REB720968:REB721023 RNX720968:RNX721023 RXT720968:RXT721023 SHP720968:SHP721023 SRL720968:SRL721023 TBH720968:TBH721023 TLD720968:TLD721023 TUZ720968:TUZ721023 UEV720968:UEV721023 UOR720968:UOR721023 UYN720968:UYN721023 VIJ720968:VIJ721023 VSF720968:VSF721023 WCB720968:WCB721023 WLX720968:WLX721023 WVT720968:WVT721023 L786504:L786559 JH786504:JH786559 TD786504:TD786559 ACZ786504:ACZ786559 AMV786504:AMV786559 AWR786504:AWR786559 BGN786504:BGN786559 BQJ786504:BQJ786559 CAF786504:CAF786559 CKB786504:CKB786559 CTX786504:CTX786559 DDT786504:DDT786559 DNP786504:DNP786559 DXL786504:DXL786559 EHH786504:EHH786559 ERD786504:ERD786559 FAZ786504:FAZ786559 FKV786504:FKV786559 FUR786504:FUR786559 GEN786504:GEN786559 GOJ786504:GOJ786559 GYF786504:GYF786559 HIB786504:HIB786559 HRX786504:HRX786559 IBT786504:IBT786559 ILP786504:ILP786559 IVL786504:IVL786559 JFH786504:JFH786559 JPD786504:JPD786559 JYZ786504:JYZ786559 KIV786504:KIV786559 KSR786504:KSR786559 LCN786504:LCN786559 LMJ786504:LMJ786559 LWF786504:LWF786559 MGB786504:MGB786559 MPX786504:MPX786559 MZT786504:MZT786559 NJP786504:NJP786559 NTL786504:NTL786559 ODH786504:ODH786559 OND786504:OND786559 OWZ786504:OWZ786559 PGV786504:PGV786559 PQR786504:PQR786559 QAN786504:QAN786559 QKJ786504:QKJ786559 QUF786504:QUF786559 REB786504:REB786559 RNX786504:RNX786559 RXT786504:RXT786559 SHP786504:SHP786559 SRL786504:SRL786559 TBH786504:TBH786559 TLD786504:TLD786559 TUZ786504:TUZ786559 UEV786504:UEV786559 UOR786504:UOR786559 UYN786504:UYN786559 VIJ786504:VIJ786559 VSF786504:VSF786559 WCB786504:WCB786559 WLX786504:WLX786559 WVT786504:WVT786559 L852040:L852095 JH852040:JH852095 TD852040:TD852095 ACZ852040:ACZ852095 AMV852040:AMV852095 AWR852040:AWR852095 BGN852040:BGN852095 BQJ852040:BQJ852095 CAF852040:CAF852095 CKB852040:CKB852095 CTX852040:CTX852095 DDT852040:DDT852095 DNP852040:DNP852095 DXL852040:DXL852095 EHH852040:EHH852095 ERD852040:ERD852095 FAZ852040:FAZ852095 FKV852040:FKV852095 FUR852040:FUR852095 GEN852040:GEN852095 GOJ852040:GOJ852095 GYF852040:GYF852095 HIB852040:HIB852095 HRX852040:HRX852095 IBT852040:IBT852095 ILP852040:ILP852095 IVL852040:IVL852095 JFH852040:JFH852095 JPD852040:JPD852095 JYZ852040:JYZ852095 KIV852040:KIV852095 KSR852040:KSR852095 LCN852040:LCN852095 LMJ852040:LMJ852095 LWF852040:LWF852095 MGB852040:MGB852095 MPX852040:MPX852095 MZT852040:MZT852095 NJP852040:NJP852095 NTL852040:NTL852095 ODH852040:ODH852095 OND852040:OND852095 OWZ852040:OWZ852095 PGV852040:PGV852095 PQR852040:PQR852095 QAN852040:QAN852095 QKJ852040:QKJ852095 QUF852040:QUF852095 REB852040:REB852095 RNX852040:RNX852095 RXT852040:RXT852095 SHP852040:SHP852095 SRL852040:SRL852095 TBH852040:TBH852095 TLD852040:TLD852095 TUZ852040:TUZ852095 UEV852040:UEV852095 UOR852040:UOR852095 UYN852040:UYN852095 VIJ852040:VIJ852095 VSF852040:VSF852095 WCB852040:WCB852095 WLX852040:WLX852095 WVT852040:WVT852095 L917576:L917631 JH917576:JH917631 TD917576:TD917631 ACZ917576:ACZ917631 AMV917576:AMV917631 AWR917576:AWR917631 BGN917576:BGN917631 BQJ917576:BQJ917631 CAF917576:CAF917631 CKB917576:CKB917631 CTX917576:CTX917631 DDT917576:DDT917631 DNP917576:DNP917631 DXL917576:DXL917631 EHH917576:EHH917631 ERD917576:ERD917631 FAZ917576:FAZ917631 FKV917576:FKV917631 FUR917576:FUR917631 GEN917576:GEN917631 GOJ917576:GOJ917631 GYF917576:GYF917631 HIB917576:HIB917631 HRX917576:HRX917631 IBT917576:IBT917631 ILP917576:ILP917631 IVL917576:IVL917631 JFH917576:JFH917631 JPD917576:JPD917631 JYZ917576:JYZ917631 KIV917576:KIV917631 KSR917576:KSR917631 LCN917576:LCN917631 LMJ917576:LMJ917631 LWF917576:LWF917631 MGB917576:MGB917631 MPX917576:MPX917631 MZT917576:MZT917631 NJP917576:NJP917631 NTL917576:NTL917631 ODH917576:ODH917631 OND917576:OND917631 OWZ917576:OWZ917631 PGV917576:PGV917631 PQR917576:PQR917631 QAN917576:QAN917631 QKJ917576:QKJ917631 QUF917576:QUF917631 REB917576:REB917631 RNX917576:RNX917631 RXT917576:RXT917631 SHP917576:SHP917631 SRL917576:SRL917631 TBH917576:TBH917631 TLD917576:TLD917631 TUZ917576:TUZ917631 UEV917576:UEV917631 UOR917576:UOR917631 UYN917576:UYN917631 VIJ917576:VIJ917631 VSF917576:VSF917631 WCB917576:WCB917631 WLX917576:WLX917631 WVT917576:WVT917631 L983112:L983167 JH983112:JH983167 TD983112:TD983167 ACZ983112:ACZ983167 AMV983112:AMV983167 AWR983112:AWR983167 BGN983112:BGN983167 BQJ983112:BQJ983167 CAF983112:CAF983167 CKB983112:CKB983167 CTX983112:CTX983167 DDT983112:DDT983167 DNP983112:DNP983167 DXL983112:DXL983167 EHH983112:EHH983167 ERD983112:ERD983167 FAZ983112:FAZ983167 FKV983112:FKV983167 FUR983112:FUR983167 GEN983112:GEN983167 GOJ983112:GOJ983167 GYF983112:GYF983167 HIB983112:HIB983167 HRX983112:HRX983167 IBT983112:IBT983167 ILP983112:ILP983167 IVL983112:IVL983167 JFH983112:JFH983167 JPD983112:JPD983167 JYZ983112:JYZ983167 KIV983112:KIV983167 KSR983112:KSR983167 LCN983112:LCN983167 LMJ983112:LMJ983167 LWF983112:LWF983167 MGB983112:MGB983167 MPX983112:MPX983167 MZT983112:MZT983167 NJP983112:NJP983167 NTL983112:NTL983167 ODH983112:ODH983167 OND983112:OND983167 OWZ983112:OWZ983167 PGV983112:PGV983167 PQR983112:PQR983167 QAN983112:QAN983167 QKJ983112:QKJ983167 QUF983112:QUF983167 REB983112:REB983167 RNX983112:RNX983167 RXT983112:RXT983167 SHP983112:SHP983167 SRL983112:SRL983167 TBH983112:TBH983167 TLD983112:TLD983167 TUZ983112:TUZ983167 UEV983112:UEV983167 UOR983112:UOR983167 UYN983112:UYN983167 VIJ983112:VIJ983167 VSF983112:VSF983167 WCB983112:WCB983167 WLX983112:WLX983167 WVT983112:WVT983167 L150 L65597:L65604 JH65597:JH65604 TD65597:TD65604 ACZ65597:ACZ65604 AMV65597:AMV65604 AWR65597:AWR65604 BGN65597:BGN65604 BQJ65597:BQJ65604 CAF65597:CAF65604 CKB65597:CKB65604 CTX65597:CTX65604 DDT65597:DDT65604 DNP65597:DNP65604 DXL65597:DXL65604 EHH65597:EHH65604 ERD65597:ERD65604 FAZ65597:FAZ65604 FKV65597:FKV65604 FUR65597:FUR65604 GEN65597:GEN65604 GOJ65597:GOJ65604 GYF65597:GYF65604 HIB65597:HIB65604 HRX65597:HRX65604 IBT65597:IBT65604 ILP65597:ILP65604 IVL65597:IVL65604 JFH65597:JFH65604 JPD65597:JPD65604 JYZ65597:JYZ65604 KIV65597:KIV65604 KSR65597:KSR65604 LCN65597:LCN65604 LMJ65597:LMJ65604 LWF65597:LWF65604 MGB65597:MGB65604 MPX65597:MPX65604 MZT65597:MZT65604 NJP65597:NJP65604 NTL65597:NTL65604 ODH65597:ODH65604 OND65597:OND65604 OWZ65597:OWZ65604 PGV65597:PGV65604 PQR65597:PQR65604 QAN65597:QAN65604 QKJ65597:QKJ65604 QUF65597:QUF65604 REB65597:REB65604 RNX65597:RNX65604 RXT65597:RXT65604 SHP65597:SHP65604 SRL65597:SRL65604 TBH65597:TBH65604 TLD65597:TLD65604 TUZ65597:TUZ65604 UEV65597:UEV65604 UOR65597:UOR65604 UYN65597:UYN65604 VIJ65597:VIJ65604 VSF65597:VSF65604 WCB65597:WCB65604 WLX65597:WLX65604 WVT65597:WVT65604 L131133:L131140 JH131133:JH131140 TD131133:TD131140 ACZ131133:ACZ131140 AMV131133:AMV131140 AWR131133:AWR131140 BGN131133:BGN131140 BQJ131133:BQJ131140 CAF131133:CAF131140 CKB131133:CKB131140 CTX131133:CTX131140 DDT131133:DDT131140 DNP131133:DNP131140 DXL131133:DXL131140 EHH131133:EHH131140 ERD131133:ERD131140 FAZ131133:FAZ131140 FKV131133:FKV131140 FUR131133:FUR131140 GEN131133:GEN131140 GOJ131133:GOJ131140 GYF131133:GYF131140 HIB131133:HIB131140 HRX131133:HRX131140 IBT131133:IBT131140 ILP131133:ILP131140 IVL131133:IVL131140 JFH131133:JFH131140 JPD131133:JPD131140 JYZ131133:JYZ131140 KIV131133:KIV131140 KSR131133:KSR131140 LCN131133:LCN131140 LMJ131133:LMJ131140 LWF131133:LWF131140 MGB131133:MGB131140 MPX131133:MPX131140 MZT131133:MZT131140 NJP131133:NJP131140 NTL131133:NTL131140 ODH131133:ODH131140 OND131133:OND131140 OWZ131133:OWZ131140 PGV131133:PGV131140 PQR131133:PQR131140 QAN131133:QAN131140 QKJ131133:QKJ131140 QUF131133:QUF131140 REB131133:REB131140 RNX131133:RNX131140 RXT131133:RXT131140 SHP131133:SHP131140 SRL131133:SRL131140 TBH131133:TBH131140 TLD131133:TLD131140 TUZ131133:TUZ131140 UEV131133:UEV131140 UOR131133:UOR131140 UYN131133:UYN131140 VIJ131133:VIJ131140 VSF131133:VSF131140 WCB131133:WCB131140 WLX131133:WLX131140 WVT131133:WVT131140 L196669:L196676 JH196669:JH196676 TD196669:TD196676 ACZ196669:ACZ196676 AMV196669:AMV196676 AWR196669:AWR196676 BGN196669:BGN196676 BQJ196669:BQJ196676 CAF196669:CAF196676 CKB196669:CKB196676 CTX196669:CTX196676 DDT196669:DDT196676 DNP196669:DNP196676 DXL196669:DXL196676 EHH196669:EHH196676 ERD196669:ERD196676 FAZ196669:FAZ196676 FKV196669:FKV196676 FUR196669:FUR196676 GEN196669:GEN196676 GOJ196669:GOJ196676 GYF196669:GYF196676 HIB196669:HIB196676 HRX196669:HRX196676 IBT196669:IBT196676 ILP196669:ILP196676 IVL196669:IVL196676 JFH196669:JFH196676 JPD196669:JPD196676 JYZ196669:JYZ196676 KIV196669:KIV196676 KSR196669:KSR196676 LCN196669:LCN196676 LMJ196669:LMJ196676 LWF196669:LWF196676 MGB196669:MGB196676 MPX196669:MPX196676 MZT196669:MZT196676 NJP196669:NJP196676 NTL196669:NTL196676 ODH196669:ODH196676 OND196669:OND196676 OWZ196669:OWZ196676 PGV196669:PGV196676 PQR196669:PQR196676 QAN196669:QAN196676 QKJ196669:QKJ196676 QUF196669:QUF196676 REB196669:REB196676 RNX196669:RNX196676 RXT196669:RXT196676 SHP196669:SHP196676 SRL196669:SRL196676 TBH196669:TBH196676 TLD196669:TLD196676 TUZ196669:TUZ196676 UEV196669:UEV196676 UOR196669:UOR196676 UYN196669:UYN196676 VIJ196669:VIJ196676 VSF196669:VSF196676 WCB196669:WCB196676 WLX196669:WLX196676 WVT196669:WVT196676 L262205:L262212 JH262205:JH262212 TD262205:TD262212 ACZ262205:ACZ262212 AMV262205:AMV262212 AWR262205:AWR262212 BGN262205:BGN262212 BQJ262205:BQJ262212 CAF262205:CAF262212 CKB262205:CKB262212 CTX262205:CTX262212 DDT262205:DDT262212 DNP262205:DNP262212 DXL262205:DXL262212 EHH262205:EHH262212 ERD262205:ERD262212 FAZ262205:FAZ262212 FKV262205:FKV262212 FUR262205:FUR262212 GEN262205:GEN262212 GOJ262205:GOJ262212 GYF262205:GYF262212 HIB262205:HIB262212 HRX262205:HRX262212 IBT262205:IBT262212 ILP262205:ILP262212 IVL262205:IVL262212 JFH262205:JFH262212 JPD262205:JPD262212 JYZ262205:JYZ262212 KIV262205:KIV262212 KSR262205:KSR262212 LCN262205:LCN262212 LMJ262205:LMJ262212 LWF262205:LWF262212 MGB262205:MGB262212 MPX262205:MPX262212 MZT262205:MZT262212 NJP262205:NJP262212 NTL262205:NTL262212 ODH262205:ODH262212 OND262205:OND262212 OWZ262205:OWZ262212 PGV262205:PGV262212 PQR262205:PQR262212 QAN262205:QAN262212 QKJ262205:QKJ262212 QUF262205:QUF262212 REB262205:REB262212 RNX262205:RNX262212 RXT262205:RXT262212 SHP262205:SHP262212 SRL262205:SRL262212 TBH262205:TBH262212 TLD262205:TLD262212 TUZ262205:TUZ262212 UEV262205:UEV262212 UOR262205:UOR262212 UYN262205:UYN262212 VIJ262205:VIJ262212 VSF262205:VSF262212 WCB262205:WCB262212 WLX262205:WLX262212 WVT262205:WVT262212 L327741:L327748 JH327741:JH327748 TD327741:TD327748 ACZ327741:ACZ327748 AMV327741:AMV327748 AWR327741:AWR327748 BGN327741:BGN327748 BQJ327741:BQJ327748 CAF327741:CAF327748 CKB327741:CKB327748 CTX327741:CTX327748 DDT327741:DDT327748 DNP327741:DNP327748 DXL327741:DXL327748 EHH327741:EHH327748 ERD327741:ERD327748 FAZ327741:FAZ327748 FKV327741:FKV327748 FUR327741:FUR327748 GEN327741:GEN327748 GOJ327741:GOJ327748 GYF327741:GYF327748 HIB327741:HIB327748 HRX327741:HRX327748 IBT327741:IBT327748 ILP327741:ILP327748 IVL327741:IVL327748 JFH327741:JFH327748 JPD327741:JPD327748 JYZ327741:JYZ327748 KIV327741:KIV327748 KSR327741:KSR327748 LCN327741:LCN327748 LMJ327741:LMJ327748 LWF327741:LWF327748 MGB327741:MGB327748 MPX327741:MPX327748 MZT327741:MZT327748 NJP327741:NJP327748 NTL327741:NTL327748 ODH327741:ODH327748 OND327741:OND327748 OWZ327741:OWZ327748 PGV327741:PGV327748 PQR327741:PQR327748 QAN327741:QAN327748 QKJ327741:QKJ327748 QUF327741:QUF327748 REB327741:REB327748 RNX327741:RNX327748 RXT327741:RXT327748 SHP327741:SHP327748 SRL327741:SRL327748 TBH327741:TBH327748 TLD327741:TLD327748 TUZ327741:TUZ327748 UEV327741:UEV327748 UOR327741:UOR327748 UYN327741:UYN327748 VIJ327741:VIJ327748 VSF327741:VSF327748 WCB327741:WCB327748 WLX327741:WLX327748 WVT327741:WVT327748 L393277:L393284 JH393277:JH393284 TD393277:TD393284 ACZ393277:ACZ393284 AMV393277:AMV393284 AWR393277:AWR393284 BGN393277:BGN393284 BQJ393277:BQJ393284 CAF393277:CAF393284 CKB393277:CKB393284 CTX393277:CTX393284 DDT393277:DDT393284 DNP393277:DNP393284 DXL393277:DXL393284 EHH393277:EHH393284 ERD393277:ERD393284 FAZ393277:FAZ393284 FKV393277:FKV393284 FUR393277:FUR393284 GEN393277:GEN393284 GOJ393277:GOJ393284 GYF393277:GYF393284 HIB393277:HIB393284 HRX393277:HRX393284 IBT393277:IBT393284 ILP393277:ILP393284 IVL393277:IVL393284 JFH393277:JFH393284 JPD393277:JPD393284 JYZ393277:JYZ393284 KIV393277:KIV393284 KSR393277:KSR393284 LCN393277:LCN393284 LMJ393277:LMJ393284 LWF393277:LWF393284 MGB393277:MGB393284 MPX393277:MPX393284 MZT393277:MZT393284 NJP393277:NJP393284 NTL393277:NTL393284 ODH393277:ODH393284 OND393277:OND393284 OWZ393277:OWZ393284 PGV393277:PGV393284 PQR393277:PQR393284 QAN393277:QAN393284 QKJ393277:QKJ393284 QUF393277:QUF393284 REB393277:REB393284 RNX393277:RNX393284 RXT393277:RXT393284 SHP393277:SHP393284 SRL393277:SRL393284 TBH393277:TBH393284 TLD393277:TLD393284 TUZ393277:TUZ393284 UEV393277:UEV393284 UOR393277:UOR393284 UYN393277:UYN393284 VIJ393277:VIJ393284 VSF393277:VSF393284 WCB393277:WCB393284 WLX393277:WLX393284 WVT393277:WVT393284 L458813:L458820 JH458813:JH458820 TD458813:TD458820 ACZ458813:ACZ458820 AMV458813:AMV458820 AWR458813:AWR458820 BGN458813:BGN458820 BQJ458813:BQJ458820 CAF458813:CAF458820 CKB458813:CKB458820 CTX458813:CTX458820 DDT458813:DDT458820 DNP458813:DNP458820 DXL458813:DXL458820 EHH458813:EHH458820 ERD458813:ERD458820 FAZ458813:FAZ458820 FKV458813:FKV458820 FUR458813:FUR458820 GEN458813:GEN458820 GOJ458813:GOJ458820 GYF458813:GYF458820 HIB458813:HIB458820 HRX458813:HRX458820 IBT458813:IBT458820 ILP458813:ILP458820 IVL458813:IVL458820 JFH458813:JFH458820 JPD458813:JPD458820 JYZ458813:JYZ458820 KIV458813:KIV458820 KSR458813:KSR458820 LCN458813:LCN458820 LMJ458813:LMJ458820 LWF458813:LWF458820 MGB458813:MGB458820 MPX458813:MPX458820 MZT458813:MZT458820 NJP458813:NJP458820 NTL458813:NTL458820 ODH458813:ODH458820 OND458813:OND458820 OWZ458813:OWZ458820 PGV458813:PGV458820 PQR458813:PQR458820 QAN458813:QAN458820 QKJ458813:QKJ458820 QUF458813:QUF458820 REB458813:REB458820 RNX458813:RNX458820 RXT458813:RXT458820 SHP458813:SHP458820 SRL458813:SRL458820 TBH458813:TBH458820 TLD458813:TLD458820 TUZ458813:TUZ458820 UEV458813:UEV458820 UOR458813:UOR458820 UYN458813:UYN458820 VIJ458813:VIJ458820 VSF458813:VSF458820 WCB458813:WCB458820 WLX458813:WLX458820 WVT458813:WVT458820 L524349:L524356 JH524349:JH524356 TD524349:TD524356 ACZ524349:ACZ524356 AMV524349:AMV524356 AWR524349:AWR524356 BGN524349:BGN524356 BQJ524349:BQJ524356 CAF524349:CAF524356 CKB524349:CKB524356 CTX524349:CTX524356 DDT524349:DDT524356 DNP524349:DNP524356 DXL524349:DXL524356 EHH524349:EHH524356 ERD524349:ERD524356 FAZ524349:FAZ524356 FKV524349:FKV524356 FUR524349:FUR524356 GEN524349:GEN524356 GOJ524349:GOJ524356 GYF524349:GYF524356 HIB524349:HIB524356 HRX524349:HRX524356 IBT524349:IBT524356 ILP524349:ILP524356 IVL524349:IVL524356 JFH524349:JFH524356 JPD524349:JPD524356 JYZ524349:JYZ524356 KIV524349:KIV524356 KSR524349:KSR524356 LCN524349:LCN524356 LMJ524349:LMJ524356 LWF524349:LWF524356 MGB524349:MGB524356 MPX524349:MPX524356 MZT524349:MZT524356 NJP524349:NJP524356 NTL524349:NTL524356 ODH524349:ODH524356 OND524349:OND524356 OWZ524349:OWZ524356 PGV524349:PGV524356 PQR524349:PQR524356 QAN524349:QAN524356 QKJ524349:QKJ524356 QUF524349:QUF524356 REB524349:REB524356 RNX524349:RNX524356 RXT524349:RXT524356 SHP524349:SHP524356 SRL524349:SRL524356 TBH524349:TBH524356 TLD524349:TLD524356 TUZ524349:TUZ524356 UEV524349:UEV524356 UOR524349:UOR524356 UYN524349:UYN524356 VIJ524349:VIJ524356 VSF524349:VSF524356 WCB524349:WCB524356 WLX524349:WLX524356 WVT524349:WVT524356 L589885:L589892 JH589885:JH589892 TD589885:TD589892 ACZ589885:ACZ589892 AMV589885:AMV589892 AWR589885:AWR589892 BGN589885:BGN589892 BQJ589885:BQJ589892 CAF589885:CAF589892 CKB589885:CKB589892 CTX589885:CTX589892 DDT589885:DDT589892 DNP589885:DNP589892 DXL589885:DXL589892 EHH589885:EHH589892 ERD589885:ERD589892 FAZ589885:FAZ589892 FKV589885:FKV589892 FUR589885:FUR589892 GEN589885:GEN589892 GOJ589885:GOJ589892 GYF589885:GYF589892 HIB589885:HIB589892 HRX589885:HRX589892 IBT589885:IBT589892 ILP589885:ILP589892 IVL589885:IVL589892 JFH589885:JFH589892 JPD589885:JPD589892 JYZ589885:JYZ589892 KIV589885:KIV589892 KSR589885:KSR589892 LCN589885:LCN589892 LMJ589885:LMJ589892 LWF589885:LWF589892 MGB589885:MGB589892 MPX589885:MPX589892 MZT589885:MZT589892 NJP589885:NJP589892 NTL589885:NTL589892 ODH589885:ODH589892 OND589885:OND589892 OWZ589885:OWZ589892 PGV589885:PGV589892 PQR589885:PQR589892 QAN589885:QAN589892 QKJ589885:QKJ589892 QUF589885:QUF589892 REB589885:REB589892 RNX589885:RNX589892 RXT589885:RXT589892 SHP589885:SHP589892 SRL589885:SRL589892 TBH589885:TBH589892 TLD589885:TLD589892 TUZ589885:TUZ589892 UEV589885:UEV589892 UOR589885:UOR589892 UYN589885:UYN589892 VIJ589885:VIJ589892 VSF589885:VSF589892 WCB589885:WCB589892 WLX589885:WLX589892 WVT589885:WVT589892 L655421:L655428 JH655421:JH655428 TD655421:TD655428 ACZ655421:ACZ655428 AMV655421:AMV655428 AWR655421:AWR655428 BGN655421:BGN655428 BQJ655421:BQJ655428 CAF655421:CAF655428 CKB655421:CKB655428 CTX655421:CTX655428 DDT655421:DDT655428 DNP655421:DNP655428 DXL655421:DXL655428 EHH655421:EHH655428 ERD655421:ERD655428 FAZ655421:FAZ655428 FKV655421:FKV655428 FUR655421:FUR655428 GEN655421:GEN655428 GOJ655421:GOJ655428 GYF655421:GYF655428 HIB655421:HIB655428 HRX655421:HRX655428 IBT655421:IBT655428 ILP655421:ILP655428 IVL655421:IVL655428 JFH655421:JFH655428 JPD655421:JPD655428 JYZ655421:JYZ655428 KIV655421:KIV655428 KSR655421:KSR655428 LCN655421:LCN655428 LMJ655421:LMJ655428 LWF655421:LWF655428 MGB655421:MGB655428 MPX655421:MPX655428 MZT655421:MZT655428 NJP655421:NJP655428 NTL655421:NTL655428 ODH655421:ODH655428 OND655421:OND655428 OWZ655421:OWZ655428 PGV655421:PGV655428 PQR655421:PQR655428 QAN655421:QAN655428 QKJ655421:QKJ655428 QUF655421:QUF655428 REB655421:REB655428 RNX655421:RNX655428 RXT655421:RXT655428 SHP655421:SHP655428 SRL655421:SRL655428 TBH655421:TBH655428 TLD655421:TLD655428 TUZ655421:TUZ655428 UEV655421:UEV655428 UOR655421:UOR655428 UYN655421:UYN655428 VIJ655421:VIJ655428 VSF655421:VSF655428 WCB655421:WCB655428 WLX655421:WLX655428 WVT655421:WVT655428 L720957:L720964 JH720957:JH720964 TD720957:TD720964 ACZ720957:ACZ720964 AMV720957:AMV720964 AWR720957:AWR720964 BGN720957:BGN720964 BQJ720957:BQJ720964 CAF720957:CAF720964 CKB720957:CKB720964 CTX720957:CTX720964 DDT720957:DDT720964 DNP720957:DNP720964 DXL720957:DXL720964 EHH720957:EHH720964 ERD720957:ERD720964 FAZ720957:FAZ720964 FKV720957:FKV720964 FUR720957:FUR720964 GEN720957:GEN720964 GOJ720957:GOJ720964 GYF720957:GYF720964 HIB720957:HIB720964 HRX720957:HRX720964 IBT720957:IBT720964 ILP720957:ILP720964 IVL720957:IVL720964 JFH720957:JFH720964 JPD720957:JPD720964 JYZ720957:JYZ720964 KIV720957:KIV720964 KSR720957:KSR720964 LCN720957:LCN720964 LMJ720957:LMJ720964 LWF720957:LWF720964 MGB720957:MGB720964 MPX720957:MPX720964 MZT720957:MZT720964 NJP720957:NJP720964 NTL720957:NTL720964 ODH720957:ODH720964 OND720957:OND720964 OWZ720957:OWZ720964 PGV720957:PGV720964 PQR720957:PQR720964 QAN720957:QAN720964 QKJ720957:QKJ720964 QUF720957:QUF720964 REB720957:REB720964 RNX720957:RNX720964 RXT720957:RXT720964 SHP720957:SHP720964 SRL720957:SRL720964 TBH720957:TBH720964 TLD720957:TLD720964 TUZ720957:TUZ720964 UEV720957:UEV720964 UOR720957:UOR720964 UYN720957:UYN720964 VIJ720957:VIJ720964 VSF720957:VSF720964 WCB720957:WCB720964 WLX720957:WLX720964 WVT720957:WVT720964 L786493:L786500 JH786493:JH786500 TD786493:TD786500 ACZ786493:ACZ786500 AMV786493:AMV786500 AWR786493:AWR786500 BGN786493:BGN786500 BQJ786493:BQJ786500 CAF786493:CAF786500 CKB786493:CKB786500 CTX786493:CTX786500 DDT786493:DDT786500 DNP786493:DNP786500 DXL786493:DXL786500 EHH786493:EHH786500 ERD786493:ERD786500 FAZ786493:FAZ786500 FKV786493:FKV786500 FUR786493:FUR786500 GEN786493:GEN786500 GOJ786493:GOJ786500 GYF786493:GYF786500 HIB786493:HIB786500 HRX786493:HRX786500 IBT786493:IBT786500 ILP786493:ILP786500 IVL786493:IVL786500 JFH786493:JFH786500 JPD786493:JPD786500 JYZ786493:JYZ786500 KIV786493:KIV786500 KSR786493:KSR786500 LCN786493:LCN786500 LMJ786493:LMJ786500 LWF786493:LWF786500 MGB786493:MGB786500 MPX786493:MPX786500 MZT786493:MZT786500 NJP786493:NJP786500 NTL786493:NTL786500 ODH786493:ODH786500 OND786493:OND786500 OWZ786493:OWZ786500 PGV786493:PGV786500 PQR786493:PQR786500 QAN786493:QAN786500 QKJ786493:QKJ786500 QUF786493:QUF786500 REB786493:REB786500 RNX786493:RNX786500 RXT786493:RXT786500 SHP786493:SHP786500 SRL786493:SRL786500 TBH786493:TBH786500 TLD786493:TLD786500 TUZ786493:TUZ786500 UEV786493:UEV786500 UOR786493:UOR786500 UYN786493:UYN786500 VIJ786493:VIJ786500 VSF786493:VSF786500 WCB786493:WCB786500 WLX786493:WLX786500 WVT786493:WVT786500 L852029:L852036 JH852029:JH852036 TD852029:TD852036 ACZ852029:ACZ852036 AMV852029:AMV852036 AWR852029:AWR852036 BGN852029:BGN852036 BQJ852029:BQJ852036 CAF852029:CAF852036 CKB852029:CKB852036 CTX852029:CTX852036 DDT852029:DDT852036 DNP852029:DNP852036 DXL852029:DXL852036 EHH852029:EHH852036 ERD852029:ERD852036 FAZ852029:FAZ852036 FKV852029:FKV852036 FUR852029:FUR852036 GEN852029:GEN852036 GOJ852029:GOJ852036 GYF852029:GYF852036 HIB852029:HIB852036 HRX852029:HRX852036 IBT852029:IBT852036 ILP852029:ILP852036 IVL852029:IVL852036 JFH852029:JFH852036 JPD852029:JPD852036 JYZ852029:JYZ852036 KIV852029:KIV852036 KSR852029:KSR852036 LCN852029:LCN852036 LMJ852029:LMJ852036 LWF852029:LWF852036 MGB852029:MGB852036 MPX852029:MPX852036 MZT852029:MZT852036 NJP852029:NJP852036 NTL852029:NTL852036 ODH852029:ODH852036 OND852029:OND852036 OWZ852029:OWZ852036 PGV852029:PGV852036 PQR852029:PQR852036 QAN852029:QAN852036 QKJ852029:QKJ852036 QUF852029:QUF852036 REB852029:REB852036 RNX852029:RNX852036 RXT852029:RXT852036 SHP852029:SHP852036 SRL852029:SRL852036 TBH852029:TBH852036 TLD852029:TLD852036 TUZ852029:TUZ852036 UEV852029:UEV852036 UOR852029:UOR852036 UYN852029:UYN852036 VIJ852029:VIJ852036 VSF852029:VSF852036 WCB852029:WCB852036 WLX852029:WLX852036 WVT852029:WVT852036 L917565:L917572 JH917565:JH917572 TD917565:TD917572 ACZ917565:ACZ917572 AMV917565:AMV917572 AWR917565:AWR917572 BGN917565:BGN917572 BQJ917565:BQJ917572 CAF917565:CAF917572 CKB917565:CKB917572 CTX917565:CTX917572 DDT917565:DDT917572 DNP917565:DNP917572 DXL917565:DXL917572 EHH917565:EHH917572 ERD917565:ERD917572 FAZ917565:FAZ917572 FKV917565:FKV917572 FUR917565:FUR917572 GEN917565:GEN917572 GOJ917565:GOJ917572 GYF917565:GYF917572 HIB917565:HIB917572 HRX917565:HRX917572 IBT917565:IBT917572 ILP917565:ILP917572 IVL917565:IVL917572 JFH917565:JFH917572 JPD917565:JPD917572 JYZ917565:JYZ917572 KIV917565:KIV917572 KSR917565:KSR917572 LCN917565:LCN917572 LMJ917565:LMJ917572 LWF917565:LWF917572 MGB917565:MGB917572 MPX917565:MPX917572 MZT917565:MZT917572 NJP917565:NJP917572 NTL917565:NTL917572 ODH917565:ODH917572 OND917565:OND917572 OWZ917565:OWZ917572 PGV917565:PGV917572 PQR917565:PQR917572 QAN917565:QAN917572 QKJ917565:QKJ917572 QUF917565:QUF917572 REB917565:REB917572 RNX917565:RNX917572 RXT917565:RXT917572 SHP917565:SHP917572 SRL917565:SRL917572 TBH917565:TBH917572 TLD917565:TLD917572 TUZ917565:TUZ917572 UEV917565:UEV917572 UOR917565:UOR917572 UYN917565:UYN917572 VIJ917565:VIJ917572 VSF917565:VSF917572 WCB917565:WCB917572 WLX917565:WLX917572 WVT917565:WVT917572 L983101:L983108 JH983101:JH983108 TD983101:TD983108 ACZ983101:ACZ983108 AMV983101:AMV983108 AWR983101:AWR983108 BGN983101:BGN983108 BQJ983101:BQJ983108 CAF983101:CAF983108 CKB983101:CKB983108 CTX983101:CTX983108 DDT983101:DDT983108 DNP983101:DNP983108 DXL983101:DXL983108 EHH983101:EHH983108 ERD983101:ERD983108 FAZ983101:FAZ983108 FKV983101:FKV983108 FUR983101:FUR983108 GEN983101:GEN983108 GOJ983101:GOJ983108 GYF983101:GYF983108 HIB983101:HIB983108 HRX983101:HRX983108 IBT983101:IBT983108 ILP983101:ILP983108 IVL983101:IVL983108 JFH983101:JFH983108 JPD983101:JPD983108 JYZ983101:JYZ983108 KIV983101:KIV983108 KSR983101:KSR983108 LCN983101:LCN983108 LMJ983101:LMJ983108 LWF983101:LWF983108 MGB983101:MGB983108 MPX983101:MPX983108 MZT983101:MZT983108 NJP983101:NJP983108 NTL983101:NTL983108 ODH983101:ODH983108 OND983101:OND983108 OWZ983101:OWZ983108 PGV983101:PGV983108 PQR983101:PQR983108 QAN983101:QAN983108 QKJ983101:QKJ983108 QUF983101:QUF983108 REB983101:REB983108 RNX983101:RNX983108 RXT983101:RXT983108 SHP983101:SHP983108 SRL983101:SRL983108 TBH983101:TBH983108 TLD983101:TLD983108 TUZ983101:TUZ983108 UEV983101:UEV983108 UOR983101:UOR983108 UYN983101:UYN983108 VIJ983101:VIJ983108 VSF983101:VSF983108 WCB983101:WCB983108 WLX983101:WLX983108 WVT983101:WVT983108 L139:L143 L65577:L65593 JH65577:JH65593 TD65577:TD65593 ACZ65577:ACZ65593 AMV65577:AMV65593 AWR65577:AWR65593 BGN65577:BGN65593 BQJ65577:BQJ65593 CAF65577:CAF65593 CKB65577:CKB65593 CTX65577:CTX65593 DDT65577:DDT65593 DNP65577:DNP65593 DXL65577:DXL65593 EHH65577:EHH65593 ERD65577:ERD65593 FAZ65577:FAZ65593 FKV65577:FKV65593 FUR65577:FUR65593 GEN65577:GEN65593 GOJ65577:GOJ65593 GYF65577:GYF65593 HIB65577:HIB65593 HRX65577:HRX65593 IBT65577:IBT65593 ILP65577:ILP65593 IVL65577:IVL65593 JFH65577:JFH65593 JPD65577:JPD65593 JYZ65577:JYZ65593 KIV65577:KIV65593 KSR65577:KSR65593 LCN65577:LCN65593 LMJ65577:LMJ65593 LWF65577:LWF65593 MGB65577:MGB65593 MPX65577:MPX65593 MZT65577:MZT65593 NJP65577:NJP65593 NTL65577:NTL65593 ODH65577:ODH65593 OND65577:OND65593 OWZ65577:OWZ65593 PGV65577:PGV65593 PQR65577:PQR65593 QAN65577:QAN65593 QKJ65577:QKJ65593 QUF65577:QUF65593 REB65577:REB65593 RNX65577:RNX65593 RXT65577:RXT65593 SHP65577:SHP65593 SRL65577:SRL65593 TBH65577:TBH65593 TLD65577:TLD65593 TUZ65577:TUZ65593 UEV65577:UEV65593 UOR65577:UOR65593 UYN65577:UYN65593 VIJ65577:VIJ65593 VSF65577:VSF65593 WCB65577:WCB65593 WLX65577:WLX65593 WVT65577:WVT65593 L131113:L131129 JH131113:JH131129 TD131113:TD131129 ACZ131113:ACZ131129 AMV131113:AMV131129 AWR131113:AWR131129 BGN131113:BGN131129 BQJ131113:BQJ131129 CAF131113:CAF131129 CKB131113:CKB131129 CTX131113:CTX131129 DDT131113:DDT131129 DNP131113:DNP131129 DXL131113:DXL131129 EHH131113:EHH131129 ERD131113:ERD131129 FAZ131113:FAZ131129 FKV131113:FKV131129 FUR131113:FUR131129 GEN131113:GEN131129 GOJ131113:GOJ131129 GYF131113:GYF131129 HIB131113:HIB131129 HRX131113:HRX131129 IBT131113:IBT131129 ILP131113:ILP131129 IVL131113:IVL131129 JFH131113:JFH131129 JPD131113:JPD131129 JYZ131113:JYZ131129 KIV131113:KIV131129 KSR131113:KSR131129 LCN131113:LCN131129 LMJ131113:LMJ131129 LWF131113:LWF131129 MGB131113:MGB131129 MPX131113:MPX131129 MZT131113:MZT131129 NJP131113:NJP131129 NTL131113:NTL131129 ODH131113:ODH131129 OND131113:OND131129 OWZ131113:OWZ131129 PGV131113:PGV131129 PQR131113:PQR131129 QAN131113:QAN131129 QKJ131113:QKJ131129 QUF131113:QUF131129 REB131113:REB131129 RNX131113:RNX131129 RXT131113:RXT131129 SHP131113:SHP131129 SRL131113:SRL131129 TBH131113:TBH131129 TLD131113:TLD131129 TUZ131113:TUZ131129 UEV131113:UEV131129 UOR131113:UOR131129 UYN131113:UYN131129 VIJ131113:VIJ131129 VSF131113:VSF131129 WCB131113:WCB131129 WLX131113:WLX131129 WVT131113:WVT131129 L196649:L196665 JH196649:JH196665 TD196649:TD196665 ACZ196649:ACZ196665 AMV196649:AMV196665 AWR196649:AWR196665 BGN196649:BGN196665 BQJ196649:BQJ196665 CAF196649:CAF196665 CKB196649:CKB196665 CTX196649:CTX196665 DDT196649:DDT196665 DNP196649:DNP196665 DXL196649:DXL196665 EHH196649:EHH196665 ERD196649:ERD196665 FAZ196649:FAZ196665 FKV196649:FKV196665 FUR196649:FUR196665 GEN196649:GEN196665 GOJ196649:GOJ196665 GYF196649:GYF196665 HIB196649:HIB196665 HRX196649:HRX196665 IBT196649:IBT196665 ILP196649:ILP196665 IVL196649:IVL196665 JFH196649:JFH196665 JPD196649:JPD196665 JYZ196649:JYZ196665 KIV196649:KIV196665 KSR196649:KSR196665 LCN196649:LCN196665 LMJ196649:LMJ196665 LWF196649:LWF196665 MGB196649:MGB196665 MPX196649:MPX196665 MZT196649:MZT196665 NJP196649:NJP196665 NTL196649:NTL196665 ODH196649:ODH196665 OND196649:OND196665 OWZ196649:OWZ196665 PGV196649:PGV196665 PQR196649:PQR196665 QAN196649:QAN196665 QKJ196649:QKJ196665 QUF196649:QUF196665 REB196649:REB196665 RNX196649:RNX196665 RXT196649:RXT196665 SHP196649:SHP196665 SRL196649:SRL196665 TBH196649:TBH196665 TLD196649:TLD196665 TUZ196649:TUZ196665 UEV196649:UEV196665 UOR196649:UOR196665 UYN196649:UYN196665 VIJ196649:VIJ196665 VSF196649:VSF196665 WCB196649:WCB196665 WLX196649:WLX196665 WVT196649:WVT196665 L262185:L262201 JH262185:JH262201 TD262185:TD262201 ACZ262185:ACZ262201 AMV262185:AMV262201 AWR262185:AWR262201 BGN262185:BGN262201 BQJ262185:BQJ262201 CAF262185:CAF262201 CKB262185:CKB262201 CTX262185:CTX262201 DDT262185:DDT262201 DNP262185:DNP262201 DXL262185:DXL262201 EHH262185:EHH262201 ERD262185:ERD262201 FAZ262185:FAZ262201 FKV262185:FKV262201 FUR262185:FUR262201 GEN262185:GEN262201 GOJ262185:GOJ262201 GYF262185:GYF262201 HIB262185:HIB262201 HRX262185:HRX262201 IBT262185:IBT262201 ILP262185:ILP262201 IVL262185:IVL262201 JFH262185:JFH262201 JPD262185:JPD262201 JYZ262185:JYZ262201 KIV262185:KIV262201 KSR262185:KSR262201 LCN262185:LCN262201 LMJ262185:LMJ262201 LWF262185:LWF262201 MGB262185:MGB262201 MPX262185:MPX262201 MZT262185:MZT262201 NJP262185:NJP262201 NTL262185:NTL262201 ODH262185:ODH262201 OND262185:OND262201 OWZ262185:OWZ262201 PGV262185:PGV262201 PQR262185:PQR262201 QAN262185:QAN262201 QKJ262185:QKJ262201 QUF262185:QUF262201 REB262185:REB262201 RNX262185:RNX262201 RXT262185:RXT262201 SHP262185:SHP262201 SRL262185:SRL262201 TBH262185:TBH262201 TLD262185:TLD262201 TUZ262185:TUZ262201 UEV262185:UEV262201 UOR262185:UOR262201 UYN262185:UYN262201 VIJ262185:VIJ262201 VSF262185:VSF262201 WCB262185:WCB262201 WLX262185:WLX262201 WVT262185:WVT262201 L327721:L327737 JH327721:JH327737 TD327721:TD327737 ACZ327721:ACZ327737 AMV327721:AMV327737 AWR327721:AWR327737 BGN327721:BGN327737 BQJ327721:BQJ327737 CAF327721:CAF327737 CKB327721:CKB327737 CTX327721:CTX327737 DDT327721:DDT327737 DNP327721:DNP327737 DXL327721:DXL327737 EHH327721:EHH327737 ERD327721:ERD327737 FAZ327721:FAZ327737 FKV327721:FKV327737 FUR327721:FUR327737 GEN327721:GEN327737 GOJ327721:GOJ327737 GYF327721:GYF327737 HIB327721:HIB327737 HRX327721:HRX327737 IBT327721:IBT327737 ILP327721:ILP327737 IVL327721:IVL327737 JFH327721:JFH327737 JPD327721:JPD327737 JYZ327721:JYZ327737 KIV327721:KIV327737 KSR327721:KSR327737 LCN327721:LCN327737 LMJ327721:LMJ327737 LWF327721:LWF327737 MGB327721:MGB327737 MPX327721:MPX327737 MZT327721:MZT327737 NJP327721:NJP327737 NTL327721:NTL327737 ODH327721:ODH327737 OND327721:OND327737 OWZ327721:OWZ327737 PGV327721:PGV327737 PQR327721:PQR327737 QAN327721:QAN327737 QKJ327721:QKJ327737 QUF327721:QUF327737 REB327721:REB327737 RNX327721:RNX327737 RXT327721:RXT327737 SHP327721:SHP327737 SRL327721:SRL327737 TBH327721:TBH327737 TLD327721:TLD327737 TUZ327721:TUZ327737 UEV327721:UEV327737 UOR327721:UOR327737 UYN327721:UYN327737 VIJ327721:VIJ327737 VSF327721:VSF327737 WCB327721:WCB327737 WLX327721:WLX327737 WVT327721:WVT327737 L393257:L393273 JH393257:JH393273 TD393257:TD393273 ACZ393257:ACZ393273 AMV393257:AMV393273 AWR393257:AWR393273 BGN393257:BGN393273 BQJ393257:BQJ393273 CAF393257:CAF393273 CKB393257:CKB393273 CTX393257:CTX393273 DDT393257:DDT393273 DNP393257:DNP393273 DXL393257:DXL393273 EHH393257:EHH393273 ERD393257:ERD393273 FAZ393257:FAZ393273 FKV393257:FKV393273 FUR393257:FUR393273 GEN393257:GEN393273 GOJ393257:GOJ393273 GYF393257:GYF393273 HIB393257:HIB393273 HRX393257:HRX393273 IBT393257:IBT393273 ILP393257:ILP393273 IVL393257:IVL393273 JFH393257:JFH393273 JPD393257:JPD393273 JYZ393257:JYZ393273 KIV393257:KIV393273 KSR393257:KSR393273 LCN393257:LCN393273 LMJ393257:LMJ393273 LWF393257:LWF393273 MGB393257:MGB393273 MPX393257:MPX393273 MZT393257:MZT393273 NJP393257:NJP393273 NTL393257:NTL393273 ODH393257:ODH393273 OND393257:OND393273 OWZ393257:OWZ393273 PGV393257:PGV393273 PQR393257:PQR393273 QAN393257:QAN393273 QKJ393257:QKJ393273 QUF393257:QUF393273 REB393257:REB393273 RNX393257:RNX393273 RXT393257:RXT393273 SHP393257:SHP393273 SRL393257:SRL393273 TBH393257:TBH393273 TLD393257:TLD393273 TUZ393257:TUZ393273 UEV393257:UEV393273 UOR393257:UOR393273 UYN393257:UYN393273 VIJ393257:VIJ393273 VSF393257:VSF393273 WCB393257:WCB393273 WLX393257:WLX393273 WVT393257:WVT393273 L458793:L458809 JH458793:JH458809 TD458793:TD458809 ACZ458793:ACZ458809 AMV458793:AMV458809 AWR458793:AWR458809 BGN458793:BGN458809 BQJ458793:BQJ458809 CAF458793:CAF458809 CKB458793:CKB458809 CTX458793:CTX458809 DDT458793:DDT458809 DNP458793:DNP458809 DXL458793:DXL458809 EHH458793:EHH458809 ERD458793:ERD458809 FAZ458793:FAZ458809 FKV458793:FKV458809 FUR458793:FUR458809 GEN458793:GEN458809 GOJ458793:GOJ458809 GYF458793:GYF458809 HIB458793:HIB458809 HRX458793:HRX458809 IBT458793:IBT458809 ILP458793:ILP458809 IVL458793:IVL458809 JFH458793:JFH458809 JPD458793:JPD458809 JYZ458793:JYZ458809 KIV458793:KIV458809 KSR458793:KSR458809 LCN458793:LCN458809 LMJ458793:LMJ458809 LWF458793:LWF458809 MGB458793:MGB458809 MPX458793:MPX458809 MZT458793:MZT458809 NJP458793:NJP458809 NTL458793:NTL458809 ODH458793:ODH458809 OND458793:OND458809 OWZ458793:OWZ458809 PGV458793:PGV458809 PQR458793:PQR458809 QAN458793:QAN458809 QKJ458793:QKJ458809 QUF458793:QUF458809 REB458793:REB458809 RNX458793:RNX458809 RXT458793:RXT458809 SHP458793:SHP458809 SRL458793:SRL458809 TBH458793:TBH458809 TLD458793:TLD458809 TUZ458793:TUZ458809 UEV458793:UEV458809 UOR458793:UOR458809 UYN458793:UYN458809 VIJ458793:VIJ458809 VSF458793:VSF458809 WCB458793:WCB458809 WLX458793:WLX458809 WVT458793:WVT458809 L524329:L524345 JH524329:JH524345 TD524329:TD524345 ACZ524329:ACZ524345 AMV524329:AMV524345 AWR524329:AWR524345 BGN524329:BGN524345 BQJ524329:BQJ524345 CAF524329:CAF524345 CKB524329:CKB524345 CTX524329:CTX524345 DDT524329:DDT524345 DNP524329:DNP524345 DXL524329:DXL524345 EHH524329:EHH524345 ERD524329:ERD524345 FAZ524329:FAZ524345 FKV524329:FKV524345 FUR524329:FUR524345 GEN524329:GEN524345 GOJ524329:GOJ524345 GYF524329:GYF524345 HIB524329:HIB524345 HRX524329:HRX524345 IBT524329:IBT524345 ILP524329:ILP524345 IVL524329:IVL524345 JFH524329:JFH524345 JPD524329:JPD524345 JYZ524329:JYZ524345 KIV524329:KIV524345 KSR524329:KSR524345 LCN524329:LCN524345 LMJ524329:LMJ524345 LWF524329:LWF524345 MGB524329:MGB524345 MPX524329:MPX524345 MZT524329:MZT524345 NJP524329:NJP524345 NTL524329:NTL524345 ODH524329:ODH524345 OND524329:OND524345 OWZ524329:OWZ524345 PGV524329:PGV524345 PQR524329:PQR524345 QAN524329:QAN524345 QKJ524329:QKJ524345 QUF524329:QUF524345 REB524329:REB524345 RNX524329:RNX524345 RXT524329:RXT524345 SHP524329:SHP524345 SRL524329:SRL524345 TBH524329:TBH524345 TLD524329:TLD524345 TUZ524329:TUZ524345 UEV524329:UEV524345 UOR524329:UOR524345 UYN524329:UYN524345 VIJ524329:VIJ524345 VSF524329:VSF524345 WCB524329:WCB524345 WLX524329:WLX524345 WVT524329:WVT524345 L589865:L589881 JH589865:JH589881 TD589865:TD589881 ACZ589865:ACZ589881 AMV589865:AMV589881 AWR589865:AWR589881 BGN589865:BGN589881 BQJ589865:BQJ589881 CAF589865:CAF589881 CKB589865:CKB589881 CTX589865:CTX589881 DDT589865:DDT589881 DNP589865:DNP589881 DXL589865:DXL589881 EHH589865:EHH589881 ERD589865:ERD589881 FAZ589865:FAZ589881 FKV589865:FKV589881 FUR589865:FUR589881 GEN589865:GEN589881 GOJ589865:GOJ589881 GYF589865:GYF589881 HIB589865:HIB589881 HRX589865:HRX589881 IBT589865:IBT589881 ILP589865:ILP589881 IVL589865:IVL589881 JFH589865:JFH589881 JPD589865:JPD589881 JYZ589865:JYZ589881 KIV589865:KIV589881 KSR589865:KSR589881 LCN589865:LCN589881 LMJ589865:LMJ589881 LWF589865:LWF589881 MGB589865:MGB589881 MPX589865:MPX589881 MZT589865:MZT589881 NJP589865:NJP589881 NTL589865:NTL589881 ODH589865:ODH589881 OND589865:OND589881 OWZ589865:OWZ589881 PGV589865:PGV589881 PQR589865:PQR589881 QAN589865:QAN589881 QKJ589865:QKJ589881 QUF589865:QUF589881 REB589865:REB589881 RNX589865:RNX589881 RXT589865:RXT589881 SHP589865:SHP589881 SRL589865:SRL589881 TBH589865:TBH589881 TLD589865:TLD589881 TUZ589865:TUZ589881 UEV589865:UEV589881 UOR589865:UOR589881 UYN589865:UYN589881 VIJ589865:VIJ589881 VSF589865:VSF589881 WCB589865:WCB589881 WLX589865:WLX589881 WVT589865:WVT589881 L655401:L655417 JH655401:JH655417 TD655401:TD655417 ACZ655401:ACZ655417 AMV655401:AMV655417 AWR655401:AWR655417 BGN655401:BGN655417 BQJ655401:BQJ655417 CAF655401:CAF655417 CKB655401:CKB655417 CTX655401:CTX655417 DDT655401:DDT655417 DNP655401:DNP655417 DXL655401:DXL655417 EHH655401:EHH655417 ERD655401:ERD655417 FAZ655401:FAZ655417 FKV655401:FKV655417 FUR655401:FUR655417 GEN655401:GEN655417 GOJ655401:GOJ655417 GYF655401:GYF655417 HIB655401:HIB655417 HRX655401:HRX655417 IBT655401:IBT655417 ILP655401:ILP655417 IVL655401:IVL655417 JFH655401:JFH655417 JPD655401:JPD655417 JYZ655401:JYZ655417 KIV655401:KIV655417 KSR655401:KSR655417 LCN655401:LCN655417 LMJ655401:LMJ655417 LWF655401:LWF655417 MGB655401:MGB655417 MPX655401:MPX655417 MZT655401:MZT655417 NJP655401:NJP655417 NTL655401:NTL655417 ODH655401:ODH655417 OND655401:OND655417 OWZ655401:OWZ655417 PGV655401:PGV655417 PQR655401:PQR655417 QAN655401:QAN655417 QKJ655401:QKJ655417 QUF655401:QUF655417 REB655401:REB655417 RNX655401:RNX655417 RXT655401:RXT655417 SHP655401:SHP655417 SRL655401:SRL655417 TBH655401:TBH655417 TLD655401:TLD655417 TUZ655401:TUZ655417 UEV655401:UEV655417 UOR655401:UOR655417 UYN655401:UYN655417 VIJ655401:VIJ655417 VSF655401:VSF655417 WCB655401:WCB655417 WLX655401:WLX655417 WVT655401:WVT655417 L720937:L720953 JH720937:JH720953 TD720937:TD720953 ACZ720937:ACZ720953 AMV720937:AMV720953 AWR720937:AWR720953 BGN720937:BGN720953 BQJ720937:BQJ720953 CAF720937:CAF720953 CKB720937:CKB720953 CTX720937:CTX720953 DDT720937:DDT720953 DNP720937:DNP720953 DXL720937:DXL720953 EHH720937:EHH720953 ERD720937:ERD720953 FAZ720937:FAZ720953 FKV720937:FKV720953 FUR720937:FUR720953 GEN720937:GEN720953 GOJ720937:GOJ720953 GYF720937:GYF720953 HIB720937:HIB720953 HRX720937:HRX720953 IBT720937:IBT720953 ILP720937:ILP720953 IVL720937:IVL720953 JFH720937:JFH720953 JPD720937:JPD720953 JYZ720937:JYZ720953 KIV720937:KIV720953 KSR720937:KSR720953 LCN720937:LCN720953 LMJ720937:LMJ720953 LWF720937:LWF720953 MGB720937:MGB720953 MPX720937:MPX720953 MZT720937:MZT720953 NJP720937:NJP720953 NTL720937:NTL720953 ODH720937:ODH720953 OND720937:OND720953 OWZ720937:OWZ720953 PGV720937:PGV720953 PQR720937:PQR720953 QAN720937:QAN720953 QKJ720937:QKJ720953 QUF720937:QUF720953 REB720937:REB720953 RNX720937:RNX720953 RXT720937:RXT720953 SHP720937:SHP720953 SRL720937:SRL720953 TBH720937:TBH720953 TLD720937:TLD720953 TUZ720937:TUZ720953 UEV720937:UEV720953 UOR720937:UOR720953 UYN720937:UYN720953 VIJ720937:VIJ720953 VSF720937:VSF720953 WCB720937:WCB720953 WLX720937:WLX720953 WVT720937:WVT720953 L786473:L786489 JH786473:JH786489 TD786473:TD786489 ACZ786473:ACZ786489 AMV786473:AMV786489 AWR786473:AWR786489 BGN786473:BGN786489 BQJ786473:BQJ786489 CAF786473:CAF786489 CKB786473:CKB786489 CTX786473:CTX786489 DDT786473:DDT786489 DNP786473:DNP786489 DXL786473:DXL786489 EHH786473:EHH786489 ERD786473:ERD786489 FAZ786473:FAZ786489 FKV786473:FKV786489 FUR786473:FUR786489 GEN786473:GEN786489 GOJ786473:GOJ786489 GYF786473:GYF786489 HIB786473:HIB786489 HRX786473:HRX786489 IBT786473:IBT786489 ILP786473:ILP786489 IVL786473:IVL786489 JFH786473:JFH786489 JPD786473:JPD786489 JYZ786473:JYZ786489 KIV786473:KIV786489 KSR786473:KSR786489 LCN786473:LCN786489 LMJ786473:LMJ786489 LWF786473:LWF786489 MGB786473:MGB786489 MPX786473:MPX786489 MZT786473:MZT786489 NJP786473:NJP786489 NTL786473:NTL786489 ODH786473:ODH786489 OND786473:OND786489 OWZ786473:OWZ786489 PGV786473:PGV786489 PQR786473:PQR786489 QAN786473:QAN786489 QKJ786473:QKJ786489 QUF786473:QUF786489 REB786473:REB786489 RNX786473:RNX786489 RXT786473:RXT786489 SHP786473:SHP786489 SRL786473:SRL786489 TBH786473:TBH786489 TLD786473:TLD786489 TUZ786473:TUZ786489 UEV786473:UEV786489 UOR786473:UOR786489 UYN786473:UYN786489 VIJ786473:VIJ786489 VSF786473:VSF786489 WCB786473:WCB786489 WLX786473:WLX786489 WVT786473:WVT786489 L852009:L852025 JH852009:JH852025 TD852009:TD852025 ACZ852009:ACZ852025 AMV852009:AMV852025 AWR852009:AWR852025 BGN852009:BGN852025 BQJ852009:BQJ852025 CAF852009:CAF852025 CKB852009:CKB852025 CTX852009:CTX852025 DDT852009:DDT852025 DNP852009:DNP852025 DXL852009:DXL852025 EHH852009:EHH852025 ERD852009:ERD852025 FAZ852009:FAZ852025 FKV852009:FKV852025 FUR852009:FUR852025 GEN852009:GEN852025 GOJ852009:GOJ852025 GYF852009:GYF852025 HIB852009:HIB852025 HRX852009:HRX852025 IBT852009:IBT852025 ILP852009:ILP852025 IVL852009:IVL852025 JFH852009:JFH852025 JPD852009:JPD852025 JYZ852009:JYZ852025 KIV852009:KIV852025 KSR852009:KSR852025 LCN852009:LCN852025 LMJ852009:LMJ852025 LWF852009:LWF852025 MGB852009:MGB852025 MPX852009:MPX852025 MZT852009:MZT852025 NJP852009:NJP852025 NTL852009:NTL852025 ODH852009:ODH852025 OND852009:OND852025 OWZ852009:OWZ852025 PGV852009:PGV852025 PQR852009:PQR852025 QAN852009:QAN852025 QKJ852009:QKJ852025 QUF852009:QUF852025 REB852009:REB852025 RNX852009:RNX852025 RXT852009:RXT852025 SHP852009:SHP852025 SRL852009:SRL852025 TBH852009:TBH852025 TLD852009:TLD852025 TUZ852009:TUZ852025 UEV852009:UEV852025 UOR852009:UOR852025 UYN852009:UYN852025 VIJ852009:VIJ852025 VSF852009:VSF852025 WCB852009:WCB852025 WLX852009:WLX852025 WVT852009:WVT852025 L917545:L917561 JH917545:JH917561 TD917545:TD917561 ACZ917545:ACZ917561 AMV917545:AMV917561 AWR917545:AWR917561 BGN917545:BGN917561 BQJ917545:BQJ917561 CAF917545:CAF917561 CKB917545:CKB917561 CTX917545:CTX917561 DDT917545:DDT917561 DNP917545:DNP917561 DXL917545:DXL917561 EHH917545:EHH917561 ERD917545:ERD917561 FAZ917545:FAZ917561 FKV917545:FKV917561 FUR917545:FUR917561 GEN917545:GEN917561 GOJ917545:GOJ917561 GYF917545:GYF917561 HIB917545:HIB917561 HRX917545:HRX917561 IBT917545:IBT917561 ILP917545:ILP917561 IVL917545:IVL917561 JFH917545:JFH917561 JPD917545:JPD917561 JYZ917545:JYZ917561 KIV917545:KIV917561 KSR917545:KSR917561 LCN917545:LCN917561 LMJ917545:LMJ917561 LWF917545:LWF917561 MGB917545:MGB917561 MPX917545:MPX917561 MZT917545:MZT917561 NJP917545:NJP917561 NTL917545:NTL917561 ODH917545:ODH917561 OND917545:OND917561 OWZ917545:OWZ917561 PGV917545:PGV917561 PQR917545:PQR917561 QAN917545:QAN917561 QKJ917545:QKJ917561 QUF917545:QUF917561 REB917545:REB917561 RNX917545:RNX917561 RXT917545:RXT917561 SHP917545:SHP917561 SRL917545:SRL917561 TBH917545:TBH917561 TLD917545:TLD917561 TUZ917545:TUZ917561 UEV917545:UEV917561 UOR917545:UOR917561 UYN917545:UYN917561 VIJ917545:VIJ917561 VSF917545:VSF917561 WCB917545:WCB917561 WLX917545:WLX917561 WVT917545:WVT917561 L983081:L983097 JH983081:JH983097 TD983081:TD983097 ACZ983081:ACZ983097 AMV983081:AMV983097 AWR983081:AWR983097 BGN983081:BGN983097 BQJ983081:BQJ983097 CAF983081:CAF983097 CKB983081:CKB983097 CTX983081:CTX983097 DDT983081:DDT983097 DNP983081:DNP983097 DXL983081:DXL983097 EHH983081:EHH983097 ERD983081:ERD983097 FAZ983081:FAZ983097 FKV983081:FKV983097 FUR983081:FUR983097 GEN983081:GEN983097 GOJ983081:GOJ983097 GYF983081:GYF983097 HIB983081:HIB983097 HRX983081:HRX983097 IBT983081:IBT983097 ILP983081:ILP983097 IVL983081:IVL983097 JFH983081:JFH983097 JPD983081:JPD983097 JYZ983081:JYZ983097 KIV983081:KIV983097 KSR983081:KSR983097 LCN983081:LCN983097 LMJ983081:LMJ983097 LWF983081:LWF983097 MGB983081:MGB983097 MPX983081:MPX983097 MZT983081:MZT983097 NJP983081:NJP983097 NTL983081:NTL983097 ODH983081:ODH983097 OND983081:OND983097 OWZ983081:OWZ983097 PGV983081:PGV983097 PQR983081:PQR983097 QAN983081:QAN983097 QKJ983081:QKJ983097 QUF983081:QUF983097 REB983081:REB983097 RNX983081:RNX983097 RXT983081:RXT983097 SHP983081:SHP983097 SRL983081:SRL983097 TBH983081:TBH983097 TLD983081:TLD983097 TUZ983081:TUZ983097 UEV983081:UEV983097 UOR983081:UOR983097 UYN983081:UYN983097 VIJ983081:VIJ983097 VSF983081:VSF983097 WCB983081:WCB983097 WLX983081:WLX983097 WVT983081:WVT983097 JH150:JH156 TD150:TD156 ACZ150:ACZ156 AMV150:AMV156 AWR150:AWR156 BGN150:BGN156 BQJ150:BQJ156 CAF150:CAF156 CKB150:CKB156 CTX150:CTX156 DDT150:DDT156 DNP150:DNP156 DXL150:DXL156 EHH150:EHH156 ERD150:ERD156 FAZ150:FAZ156 FKV150:FKV156 FUR150:FUR156 GEN150:GEN156 GOJ150:GOJ156 GYF150:GYF156 HIB150:HIB156 HRX150:HRX156 IBT150:IBT156 ILP150:ILP156 IVL150:IVL156 JFH150:JFH156 JPD150:JPD156 JYZ150:JYZ156 KIV150:KIV156 KSR150:KSR156 LCN150:LCN156 LMJ150:LMJ156 LWF150:LWF156 MGB150:MGB156 MPX150:MPX156 MZT150:MZT156 NJP150:NJP156 NTL150:NTL156 ODH150:ODH156 OND150:OND156 OWZ150:OWZ156 PGV150:PGV156 PQR150:PQR156 QAN150:QAN156 QKJ150:QKJ156 QUF150:QUF156 REB150:REB156 RNX150:RNX156 RXT150:RXT156 SHP150:SHP156 SRL150:SRL156 TBH150:TBH156 TLD150:TLD156 TUZ150:TUZ156 UEV150:UEV156 UOR150:UOR156 UYN150:UYN156 VIJ150:VIJ156 VSF150:VSF156 WCB150:WCB156 WLX150:WLX156 WVT150:WVT156 L65668:L65674 JH65668:JH65674 TD65668:TD65674 ACZ65668:ACZ65674 AMV65668:AMV65674 AWR65668:AWR65674 BGN65668:BGN65674 BQJ65668:BQJ65674 CAF65668:CAF65674 CKB65668:CKB65674 CTX65668:CTX65674 DDT65668:DDT65674 DNP65668:DNP65674 DXL65668:DXL65674 EHH65668:EHH65674 ERD65668:ERD65674 FAZ65668:FAZ65674 FKV65668:FKV65674 FUR65668:FUR65674 GEN65668:GEN65674 GOJ65668:GOJ65674 GYF65668:GYF65674 HIB65668:HIB65674 HRX65668:HRX65674 IBT65668:IBT65674 ILP65668:ILP65674 IVL65668:IVL65674 JFH65668:JFH65674 JPD65668:JPD65674 JYZ65668:JYZ65674 KIV65668:KIV65674 KSR65668:KSR65674 LCN65668:LCN65674 LMJ65668:LMJ65674 LWF65668:LWF65674 MGB65668:MGB65674 MPX65668:MPX65674 MZT65668:MZT65674 NJP65668:NJP65674 NTL65668:NTL65674 ODH65668:ODH65674 OND65668:OND65674 OWZ65668:OWZ65674 PGV65668:PGV65674 PQR65668:PQR65674 QAN65668:QAN65674 QKJ65668:QKJ65674 QUF65668:QUF65674 REB65668:REB65674 RNX65668:RNX65674 RXT65668:RXT65674 SHP65668:SHP65674 SRL65668:SRL65674 TBH65668:TBH65674 TLD65668:TLD65674 TUZ65668:TUZ65674 UEV65668:UEV65674 UOR65668:UOR65674 UYN65668:UYN65674 VIJ65668:VIJ65674 VSF65668:VSF65674 WCB65668:WCB65674 WLX65668:WLX65674 WVT65668:WVT65674 L131204:L131210 JH131204:JH131210 TD131204:TD131210 ACZ131204:ACZ131210 AMV131204:AMV131210 AWR131204:AWR131210 BGN131204:BGN131210 BQJ131204:BQJ131210 CAF131204:CAF131210 CKB131204:CKB131210 CTX131204:CTX131210 DDT131204:DDT131210 DNP131204:DNP131210 DXL131204:DXL131210 EHH131204:EHH131210 ERD131204:ERD131210 FAZ131204:FAZ131210 FKV131204:FKV131210 FUR131204:FUR131210 GEN131204:GEN131210 GOJ131204:GOJ131210 GYF131204:GYF131210 HIB131204:HIB131210 HRX131204:HRX131210 IBT131204:IBT131210 ILP131204:ILP131210 IVL131204:IVL131210 JFH131204:JFH131210 JPD131204:JPD131210 JYZ131204:JYZ131210 KIV131204:KIV131210 KSR131204:KSR131210 LCN131204:LCN131210 LMJ131204:LMJ131210 LWF131204:LWF131210 MGB131204:MGB131210 MPX131204:MPX131210 MZT131204:MZT131210 NJP131204:NJP131210 NTL131204:NTL131210 ODH131204:ODH131210 OND131204:OND131210 OWZ131204:OWZ131210 PGV131204:PGV131210 PQR131204:PQR131210 QAN131204:QAN131210 QKJ131204:QKJ131210 QUF131204:QUF131210 REB131204:REB131210 RNX131204:RNX131210 RXT131204:RXT131210 SHP131204:SHP131210 SRL131204:SRL131210 TBH131204:TBH131210 TLD131204:TLD131210 TUZ131204:TUZ131210 UEV131204:UEV131210 UOR131204:UOR131210 UYN131204:UYN131210 VIJ131204:VIJ131210 VSF131204:VSF131210 WCB131204:WCB131210 WLX131204:WLX131210 WVT131204:WVT131210 L196740:L196746 JH196740:JH196746 TD196740:TD196746 ACZ196740:ACZ196746 AMV196740:AMV196746 AWR196740:AWR196746 BGN196740:BGN196746 BQJ196740:BQJ196746 CAF196740:CAF196746 CKB196740:CKB196746 CTX196740:CTX196746 DDT196740:DDT196746 DNP196740:DNP196746 DXL196740:DXL196746 EHH196740:EHH196746 ERD196740:ERD196746 FAZ196740:FAZ196746 FKV196740:FKV196746 FUR196740:FUR196746 GEN196740:GEN196746 GOJ196740:GOJ196746 GYF196740:GYF196746 HIB196740:HIB196746 HRX196740:HRX196746 IBT196740:IBT196746 ILP196740:ILP196746 IVL196740:IVL196746 JFH196740:JFH196746 JPD196740:JPD196746 JYZ196740:JYZ196746 KIV196740:KIV196746 KSR196740:KSR196746 LCN196740:LCN196746 LMJ196740:LMJ196746 LWF196740:LWF196746 MGB196740:MGB196746 MPX196740:MPX196746 MZT196740:MZT196746 NJP196740:NJP196746 NTL196740:NTL196746 ODH196740:ODH196746 OND196740:OND196746 OWZ196740:OWZ196746 PGV196740:PGV196746 PQR196740:PQR196746 QAN196740:QAN196746 QKJ196740:QKJ196746 QUF196740:QUF196746 REB196740:REB196746 RNX196740:RNX196746 RXT196740:RXT196746 SHP196740:SHP196746 SRL196740:SRL196746 TBH196740:TBH196746 TLD196740:TLD196746 TUZ196740:TUZ196746 UEV196740:UEV196746 UOR196740:UOR196746 UYN196740:UYN196746 VIJ196740:VIJ196746 VSF196740:VSF196746 WCB196740:WCB196746 WLX196740:WLX196746 WVT196740:WVT196746 L262276:L262282 JH262276:JH262282 TD262276:TD262282 ACZ262276:ACZ262282 AMV262276:AMV262282 AWR262276:AWR262282 BGN262276:BGN262282 BQJ262276:BQJ262282 CAF262276:CAF262282 CKB262276:CKB262282 CTX262276:CTX262282 DDT262276:DDT262282 DNP262276:DNP262282 DXL262276:DXL262282 EHH262276:EHH262282 ERD262276:ERD262282 FAZ262276:FAZ262282 FKV262276:FKV262282 FUR262276:FUR262282 GEN262276:GEN262282 GOJ262276:GOJ262282 GYF262276:GYF262282 HIB262276:HIB262282 HRX262276:HRX262282 IBT262276:IBT262282 ILP262276:ILP262282 IVL262276:IVL262282 JFH262276:JFH262282 JPD262276:JPD262282 JYZ262276:JYZ262282 KIV262276:KIV262282 KSR262276:KSR262282 LCN262276:LCN262282 LMJ262276:LMJ262282 LWF262276:LWF262282 MGB262276:MGB262282 MPX262276:MPX262282 MZT262276:MZT262282 NJP262276:NJP262282 NTL262276:NTL262282 ODH262276:ODH262282 OND262276:OND262282 OWZ262276:OWZ262282 PGV262276:PGV262282 PQR262276:PQR262282 QAN262276:QAN262282 QKJ262276:QKJ262282 QUF262276:QUF262282 REB262276:REB262282 RNX262276:RNX262282 RXT262276:RXT262282 SHP262276:SHP262282 SRL262276:SRL262282 TBH262276:TBH262282 TLD262276:TLD262282 TUZ262276:TUZ262282 UEV262276:UEV262282 UOR262276:UOR262282 UYN262276:UYN262282 VIJ262276:VIJ262282 VSF262276:VSF262282 WCB262276:WCB262282 WLX262276:WLX262282 WVT262276:WVT262282 L327812:L327818 JH327812:JH327818 TD327812:TD327818 ACZ327812:ACZ327818 AMV327812:AMV327818 AWR327812:AWR327818 BGN327812:BGN327818 BQJ327812:BQJ327818 CAF327812:CAF327818 CKB327812:CKB327818 CTX327812:CTX327818 DDT327812:DDT327818 DNP327812:DNP327818 DXL327812:DXL327818 EHH327812:EHH327818 ERD327812:ERD327818 FAZ327812:FAZ327818 FKV327812:FKV327818 FUR327812:FUR327818 GEN327812:GEN327818 GOJ327812:GOJ327818 GYF327812:GYF327818 HIB327812:HIB327818 HRX327812:HRX327818 IBT327812:IBT327818 ILP327812:ILP327818 IVL327812:IVL327818 JFH327812:JFH327818 JPD327812:JPD327818 JYZ327812:JYZ327818 KIV327812:KIV327818 KSR327812:KSR327818 LCN327812:LCN327818 LMJ327812:LMJ327818 LWF327812:LWF327818 MGB327812:MGB327818 MPX327812:MPX327818 MZT327812:MZT327818 NJP327812:NJP327818 NTL327812:NTL327818 ODH327812:ODH327818 OND327812:OND327818 OWZ327812:OWZ327818 PGV327812:PGV327818 PQR327812:PQR327818 QAN327812:QAN327818 QKJ327812:QKJ327818 QUF327812:QUF327818 REB327812:REB327818 RNX327812:RNX327818 RXT327812:RXT327818 SHP327812:SHP327818 SRL327812:SRL327818 TBH327812:TBH327818 TLD327812:TLD327818 TUZ327812:TUZ327818 UEV327812:UEV327818 UOR327812:UOR327818 UYN327812:UYN327818 VIJ327812:VIJ327818 VSF327812:VSF327818 WCB327812:WCB327818 WLX327812:WLX327818 WVT327812:WVT327818 L393348:L393354 JH393348:JH393354 TD393348:TD393354 ACZ393348:ACZ393354 AMV393348:AMV393354 AWR393348:AWR393354 BGN393348:BGN393354 BQJ393348:BQJ393354 CAF393348:CAF393354 CKB393348:CKB393354 CTX393348:CTX393354 DDT393348:DDT393354 DNP393348:DNP393354 DXL393348:DXL393354 EHH393348:EHH393354 ERD393348:ERD393354 FAZ393348:FAZ393354 FKV393348:FKV393354 FUR393348:FUR393354 GEN393348:GEN393354 GOJ393348:GOJ393354 GYF393348:GYF393354 HIB393348:HIB393354 HRX393348:HRX393354 IBT393348:IBT393354 ILP393348:ILP393354 IVL393348:IVL393354 JFH393348:JFH393354 JPD393348:JPD393354 JYZ393348:JYZ393354 KIV393348:KIV393354 KSR393348:KSR393354 LCN393348:LCN393354 LMJ393348:LMJ393354 LWF393348:LWF393354 MGB393348:MGB393354 MPX393348:MPX393354 MZT393348:MZT393354 NJP393348:NJP393354 NTL393348:NTL393354 ODH393348:ODH393354 OND393348:OND393354 OWZ393348:OWZ393354 PGV393348:PGV393354 PQR393348:PQR393354 QAN393348:QAN393354 QKJ393348:QKJ393354 QUF393348:QUF393354 REB393348:REB393354 RNX393348:RNX393354 RXT393348:RXT393354 SHP393348:SHP393354 SRL393348:SRL393354 TBH393348:TBH393354 TLD393348:TLD393354 TUZ393348:TUZ393354 UEV393348:UEV393354 UOR393348:UOR393354 UYN393348:UYN393354 VIJ393348:VIJ393354 VSF393348:VSF393354 WCB393348:WCB393354 WLX393348:WLX393354 WVT393348:WVT393354 L458884:L458890 JH458884:JH458890 TD458884:TD458890 ACZ458884:ACZ458890 AMV458884:AMV458890 AWR458884:AWR458890 BGN458884:BGN458890 BQJ458884:BQJ458890 CAF458884:CAF458890 CKB458884:CKB458890 CTX458884:CTX458890 DDT458884:DDT458890 DNP458884:DNP458890 DXL458884:DXL458890 EHH458884:EHH458890 ERD458884:ERD458890 FAZ458884:FAZ458890 FKV458884:FKV458890 FUR458884:FUR458890 GEN458884:GEN458890 GOJ458884:GOJ458890 GYF458884:GYF458890 HIB458884:HIB458890 HRX458884:HRX458890 IBT458884:IBT458890 ILP458884:ILP458890 IVL458884:IVL458890 JFH458884:JFH458890 JPD458884:JPD458890 JYZ458884:JYZ458890 KIV458884:KIV458890 KSR458884:KSR458890 LCN458884:LCN458890 LMJ458884:LMJ458890 LWF458884:LWF458890 MGB458884:MGB458890 MPX458884:MPX458890 MZT458884:MZT458890 NJP458884:NJP458890 NTL458884:NTL458890 ODH458884:ODH458890 OND458884:OND458890 OWZ458884:OWZ458890 PGV458884:PGV458890 PQR458884:PQR458890 QAN458884:QAN458890 QKJ458884:QKJ458890 QUF458884:QUF458890 REB458884:REB458890 RNX458884:RNX458890 RXT458884:RXT458890 SHP458884:SHP458890 SRL458884:SRL458890 TBH458884:TBH458890 TLD458884:TLD458890 TUZ458884:TUZ458890 UEV458884:UEV458890 UOR458884:UOR458890 UYN458884:UYN458890 VIJ458884:VIJ458890 VSF458884:VSF458890 WCB458884:WCB458890 WLX458884:WLX458890 WVT458884:WVT458890 L524420:L524426 JH524420:JH524426 TD524420:TD524426 ACZ524420:ACZ524426 AMV524420:AMV524426 AWR524420:AWR524426 BGN524420:BGN524426 BQJ524420:BQJ524426 CAF524420:CAF524426 CKB524420:CKB524426 CTX524420:CTX524426 DDT524420:DDT524426 DNP524420:DNP524426 DXL524420:DXL524426 EHH524420:EHH524426 ERD524420:ERD524426 FAZ524420:FAZ524426 FKV524420:FKV524426 FUR524420:FUR524426 GEN524420:GEN524426 GOJ524420:GOJ524426 GYF524420:GYF524426 HIB524420:HIB524426 HRX524420:HRX524426 IBT524420:IBT524426 ILP524420:ILP524426 IVL524420:IVL524426 JFH524420:JFH524426 JPD524420:JPD524426 JYZ524420:JYZ524426 KIV524420:KIV524426 KSR524420:KSR524426 LCN524420:LCN524426 LMJ524420:LMJ524426 LWF524420:LWF524426 MGB524420:MGB524426 MPX524420:MPX524426 MZT524420:MZT524426 NJP524420:NJP524426 NTL524420:NTL524426 ODH524420:ODH524426 OND524420:OND524426 OWZ524420:OWZ524426 PGV524420:PGV524426 PQR524420:PQR524426 QAN524420:QAN524426 QKJ524420:QKJ524426 QUF524420:QUF524426 REB524420:REB524426 RNX524420:RNX524426 RXT524420:RXT524426 SHP524420:SHP524426 SRL524420:SRL524426 TBH524420:TBH524426 TLD524420:TLD524426 TUZ524420:TUZ524426 UEV524420:UEV524426 UOR524420:UOR524426 UYN524420:UYN524426 VIJ524420:VIJ524426 VSF524420:VSF524426 WCB524420:WCB524426 WLX524420:WLX524426 WVT524420:WVT524426 L589956:L589962 JH589956:JH589962 TD589956:TD589962 ACZ589956:ACZ589962 AMV589956:AMV589962 AWR589956:AWR589962 BGN589956:BGN589962 BQJ589956:BQJ589962 CAF589956:CAF589962 CKB589956:CKB589962 CTX589956:CTX589962 DDT589956:DDT589962 DNP589956:DNP589962 DXL589956:DXL589962 EHH589956:EHH589962 ERD589956:ERD589962 FAZ589956:FAZ589962 FKV589956:FKV589962 FUR589956:FUR589962 GEN589956:GEN589962 GOJ589956:GOJ589962 GYF589956:GYF589962 HIB589956:HIB589962 HRX589956:HRX589962 IBT589956:IBT589962 ILP589956:ILP589962 IVL589956:IVL589962 JFH589956:JFH589962 JPD589956:JPD589962 JYZ589956:JYZ589962 KIV589956:KIV589962 KSR589956:KSR589962 LCN589956:LCN589962 LMJ589956:LMJ589962 LWF589956:LWF589962 MGB589956:MGB589962 MPX589956:MPX589962 MZT589956:MZT589962 NJP589956:NJP589962 NTL589956:NTL589962 ODH589956:ODH589962 OND589956:OND589962 OWZ589956:OWZ589962 PGV589956:PGV589962 PQR589956:PQR589962 QAN589956:QAN589962 QKJ589956:QKJ589962 QUF589956:QUF589962 REB589956:REB589962 RNX589956:RNX589962 RXT589956:RXT589962 SHP589956:SHP589962 SRL589956:SRL589962 TBH589956:TBH589962 TLD589956:TLD589962 TUZ589956:TUZ589962 UEV589956:UEV589962 UOR589956:UOR589962 UYN589956:UYN589962 VIJ589956:VIJ589962 VSF589956:VSF589962 WCB589956:WCB589962 WLX589956:WLX589962 WVT589956:WVT589962 L655492:L655498 JH655492:JH655498 TD655492:TD655498 ACZ655492:ACZ655498 AMV655492:AMV655498 AWR655492:AWR655498 BGN655492:BGN655498 BQJ655492:BQJ655498 CAF655492:CAF655498 CKB655492:CKB655498 CTX655492:CTX655498 DDT655492:DDT655498 DNP655492:DNP655498 DXL655492:DXL655498 EHH655492:EHH655498 ERD655492:ERD655498 FAZ655492:FAZ655498 FKV655492:FKV655498 FUR655492:FUR655498 GEN655492:GEN655498 GOJ655492:GOJ655498 GYF655492:GYF655498 HIB655492:HIB655498 HRX655492:HRX655498 IBT655492:IBT655498 ILP655492:ILP655498 IVL655492:IVL655498 JFH655492:JFH655498 JPD655492:JPD655498 JYZ655492:JYZ655498 KIV655492:KIV655498 KSR655492:KSR655498 LCN655492:LCN655498 LMJ655492:LMJ655498 LWF655492:LWF655498 MGB655492:MGB655498 MPX655492:MPX655498 MZT655492:MZT655498 NJP655492:NJP655498 NTL655492:NTL655498 ODH655492:ODH655498 OND655492:OND655498 OWZ655492:OWZ655498 PGV655492:PGV655498 PQR655492:PQR655498 QAN655492:QAN655498 QKJ655492:QKJ655498 QUF655492:QUF655498 REB655492:REB655498 RNX655492:RNX655498 RXT655492:RXT655498 SHP655492:SHP655498 SRL655492:SRL655498 TBH655492:TBH655498 TLD655492:TLD655498 TUZ655492:TUZ655498 UEV655492:UEV655498 UOR655492:UOR655498 UYN655492:UYN655498 VIJ655492:VIJ655498 VSF655492:VSF655498 WCB655492:WCB655498 WLX655492:WLX655498 WVT655492:WVT655498 L721028:L721034 JH721028:JH721034 TD721028:TD721034 ACZ721028:ACZ721034 AMV721028:AMV721034 AWR721028:AWR721034 BGN721028:BGN721034 BQJ721028:BQJ721034 CAF721028:CAF721034 CKB721028:CKB721034 CTX721028:CTX721034 DDT721028:DDT721034 DNP721028:DNP721034 DXL721028:DXL721034 EHH721028:EHH721034 ERD721028:ERD721034 FAZ721028:FAZ721034 FKV721028:FKV721034 FUR721028:FUR721034 GEN721028:GEN721034 GOJ721028:GOJ721034 GYF721028:GYF721034 HIB721028:HIB721034 HRX721028:HRX721034 IBT721028:IBT721034 ILP721028:ILP721034 IVL721028:IVL721034 JFH721028:JFH721034 JPD721028:JPD721034 JYZ721028:JYZ721034 KIV721028:KIV721034 KSR721028:KSR721034 LCN721028:LCN721034 LMJ721028:LMJ721034 LWF721028:LWF721034 MGB721028:MGB721034 MPX721028:MPX721034 MZT721028:MZT721034 NJP721028:NJP721034 NTL721028:NTL721034 ODH721028:ODH721034 OND721028:OND721034 OWZ721028:OWZ721034 PGV721028:PGV721034 PQR721028:PQR721034 QAN721028:QAN721034 QKJ721028:QKJ721034 QUF721028:QUF721034 REB721028:REB721034 RNX721028:RNX721034 RXT721028:RXT721034 SHP721028:SHP721034 SRL721028:SRL721034 TBH721028:TBH721034 TLD721028:TLD721034 TUZ721028:TUZ721034 UEV721028:UEV721034 UOR721028:UOR721034 UYN721028:UYN721034 VIJ721028:VIJ721034 VSF721028:VSF721034 WCB721028:WCB721034 WLX721028:WLX721034 WVT721028:WVT721034 L786564:L786570 JH786564:JH786570 TD786564:TD786570 ACZ786564:ACZ786570 AMV786564:AMV786570 AWR786564:AWR786570 BGN786564:BGN786570 BQJ786564:BQJ786570 CAF786564:CAF786570 CKB786564:CKB786570 CTX786564:CTX786570 DDT786564:DDT786570 DNP786564:DNP786570 DXL786564:DXL786570 EHH786564:EHH786570 ERD786564:ERD786570 FAZ786564:FAZ786570 FKV786564:FKV786570 FUR786564:FUR786570 GEN786564:GEN786570 GOJ786564:GOJ786570 GYF786564:GYF786570 HIB786564:HIB786570 HRX786564:HRX786570 IBT786564:IBT786570 ILP786564:ILP786570 IVL786564:IVL786570 JFH786564:JFH786570 JPD786564:JPD786570 JYZ786564:JYZ786570 KIV786564:KIV786570 KSR786564:KSR786570 LCN786564:LCN786570 LMJ786564:LMJ786570 LWF786564:LWF786570 MGB786564:MGB786570 MPX786564:MPX786570 MZT786564:MZT786570 NJP786564:NJP786570 NTL786564:NTL786570 ODH786564:ODH786570 OND786564:OND786570 OWZ786564:OWZ786570 PGV786564:PGV786570 PQR786564:PQR786570 QAN786564:QAN786570 QKJ786564:QKJ786570 QUF786564:QUF786570 REB786564:REB786570 RNX786564:RNX786570 RXT786564:RXT786570 SHP786564:SHP786570 SRL786564:SRL786570 TBH786564:TBH786570 TLD786564:TLD786570 TUZ786564:TUZ786570 UEV786564:UEV786570 UOR786564:UOR786570 UYN786564:UYN786570 VIJ786564:VIJ786570 VSF786564:VSF786570 WCB786564:WCB786570 WLX786564:WLX786570 WVT786564:WVT786570 L852100:L852106 JH852100:JH852106 TD852100:TD852106 ACZ852100:ACZ852106 AMV852100:AMV852106 AWR852100:AWR852106 BGN852100:BGN852106 BQJ852100:BQJ852106 CAF852100:CAF852106 CKB852100:CKB852106 CTX852100:CTX852106 DDT852100:DDT852106 DNP852100:DNP852106 DXL852100:DXL852106 EHH852100:EHH852106 ERD852100:ERD852106 FAZ852100:FAZ852106 FKV852100:FKV852106 FUR852100:FUR852106 GEN852100:GEN852106 GOJ852100:GOJ852106 GYF852100:GYF852106 HIB852100:HIB852106 HRX852100:HRX852106 IBT852100:IBT852106 ILP852100:ILP852106 IVL852100:IVL852106 JFH852100:JFH852106 JPD852100:JPD852106 JYZ852100:JYZ852106 KIV852100:KIV852106 KSR852100:KSR852106 LCN852100:LCN852106 LMJ852100:LMJ852106 LWF852100:LWF852106 MGB852100:MGB852106 MPX852100:MPX852106 MZT852100:MZT852106 NJP852100:NJP852106 NTL852100:NTL852106 ODH852100:ODH852106 OND852100:OND852106 OWZ852100:OWZ852106 PGV852100:PGV852106 PQR852100:PQR852106 QAN852100:QAN852106 QKJ852100:QKJ852106 QUF852100:QUF852106 REB852100:REB852106 RNX852100:RNX852106 RXT852100:RXT852106 SHP852100:SHP852106 SRL852100:SRL852106 TBH852100:TBH852106 TLD852100:TLD852106 TUZ852100:TUZ852106 UEV852100:UEV852106 UOR852100:UOR852106 UYN852100:UYN852106 VIJ852100:VIJ852106 VSF852100:VSF852106 WCB852100:WCB852106 WLX852100:WLX852106 WVT852100:WVT852106 L917636:L917642 JH917636:JH917642 TD917636:TD917642 ACZ917636:ACZ917642 AMV917636:AMV917642 AWR917636:AWR917642 BGN917636:BGN917642 BQJ917636:BQJ917642 CAF917636:CAF917642 CKB917636:CKB917642 CTX917636:CTX917642 DDT917636:DDT917642 DNP917636:DNP917642 DXL917636:DXL917642 EHH917636:EHH917642 ERD917636:ERD917642 FAZ917636:FAZ917642 FKV917636:FKV917642 FUR917636:FUR917642 GEN917636:GEN917642 GOJ917636:GOJ917642 GYF917636:GYF917642 HIB917636:HIB917642 HRX917636:HRX917642 IBT917636:IBT917642 ILP917636:ILP917642 IVL917636:IVL917642 JFH917636:JFH917642 JPD917636:JPD917642 JYZ917636:JYZ917642 KIV917636:KIV917642 KSR917636:KSR917642 LCN917636:LCN917642 LMJ917636:LMJ917642 LWF917636:LWF917642 MGB917636:MGB917642 MPX917636:MPX917642 MZT917636:MZT917642 NJP917636:NJP917642 NTL917636:NTL917642 ODH917636:ODH917642 OND917636:OND917642 OWZ917636:OWZ917642 PGV917636:PGV917642 PQR917636:PQR917642 QAN917636:QAN917642 QKJ917636:QKJ917642 QUF917636:QUF917642 REB917636:REB917642 RNX917636:RNX917642 RXT917636:RXT917642 SHP917636:SHP917642 SRL917636:SRL917642 TBH917636:TBH917642 TLD917636:TLD917642 TUZ917636:TUZ917642 UEV917636:UEV917642 UOR917636:UOR917642 UYN917636:UYN917642 VIJ917636:VIJ917642 VSF917636:VSF917642 WCB917636:WCB917642 WLX917636:WLX917642 WVT917636:WVT917642 L983172:L983178 JH983172:JH983178 TD983172:TD983178 ACZ983172:ACZ983178 AMV983172:AMV983178 AWR983172:AWR983178 BGN983172:BGN983178 BQJ983172:BQJ983178 CAF983172:CAF983178 CKB983172:CKB983178 CTX983172:CTX983178 DDT983172:DDT983178 DNP983172:DNP983178 DXL983172:DXL983178 EHH983172:EHH983178 ERD983172:ERD983178 FAZ983172:FAZ983178 FKV983172:FKV983178 FUR983172:FUR983178 GEN983172:GEN983178 GOJ983172:GOJ983178 GYF983172:GYF983178 HIB983172:HIB983178 HRX983172:HRX983178 IBT983172:IBT983178 ILP983172:ILP983178 IVL983172:IVL983178 JFH983172:JFH983178 JPD983172:JPD983178 JYZ983172:JYZ983178 KIV983172:KIV983178 KSR983172:KSR983178 LCN983172:LCN983178 LMJ983172:LMJ983178 LWF983172:LWF983178 MGB983172:MGB983178 MPX983172:MPX983178 MZT983172:MZT983178 NJP983172:NJP983178 NTL983172:NTL983178 ODH983172:ODH983178 OND983172:OND983178 OWZ983172:OWZ983178 PGV983172:PGV983178 PQR983172:PQR983178 QAN983172:QAN983178 QKJ983172:QKJ983178 QUF983172:QUF983178 REB983172:REB983178 RNX983172:RNX983178 RXT983172:RXT983178 SHP983172:SHP983178 SRL983172:SRL983178 TBH983172:TBH983178 TLD983172:TLD983178 TUZ983172:TUZ983178 UEV983172:UEV983178 UOR983172:UOR983178 UYN983172:UYN983178 VIJ983172:VIJ983178 VSF983172:VSF983178 WCB983172:WCB983178 WVT49:WVT63 WLX49:WLX63 WCB49:WCB63 VSF49:VSF63 VIJ49:VIJ63 UYN49:UYN63 UOR49:UOR63 UEV49:UEV63 TUZ49:TUZ63 TLD49:TLD63 TBH49:TBH63 SRL49:SRL63 SHP49:SHP63 RXT49:RXT63 RNX49:RNX63 REB49:REB63 QUF49:QUF63 QKJ49:QKJ63 QAN49:QAN63 PQR49:PQR63 PGV49:PGV63 OWZ49:OWZ63 OND49:OND63 ODH49:ODH63 NTL49:NTL63 NJP49:NJP63 MZT49:MZT63 MPX49:MPX63 MGB49:MGB63 LWF49:LWF63 LMJ49:LMJ63 LCN49:LCN63 KSR49:KSR63 KIV49:KIV63 JYZ49:JYZ63 JPD49:JPD63 JFH49:JFH63 IVL49:IVL63 ILP49:ILP63 IBT49:IBT63 HRX49:HRX63 HIB49:HIB63 GYF49:GYF63 GOJ49:GOJ63 GEN49:GEN63 FUR49:FUR63 FKV49:FKV63 FAZ49:FAZ63 ERD49:ERD63 EHH49:EHH63 DXL49:DXL63 DNP49:DNP63 DDT49:DDT63 CTX49:CTX63 CKB49:CKB63 CAF49:CAF63 BQJ49:BQJ63 BGN49:BGN63 AWR49:AWR63 AMV49:AMV63 ACZ49:ACZ63 TD49:TD63 JH49:JH63 JH22:JH45 TD67:TD146 ACZ67:ACZ146 AMV67:AMV146 AWR67:AWR146 BGN67:BGN146 BQJ67:BQJ146 CAF67:CAF146 CKB67:CKB146 CTX67:CTX146 DDT67:DDT146 DNP67:DNP146 DXL67:DXL146 EHH67:EHH146 ERD67:ERD146 FAZ67:FAZ146 FKV67:FKV146 FUR67:FUR146 GEN67:GEN146 GOJ67:GOJ146 GYF67:GYF146 HIB67:HIB146 HRX67:HRX146 IBT67:IBT146 ILP67:ILP146 IVL67:IVL146 JFH67:JFH146 JPD67:JPD146 JYZ67:JYZ146 KIV67:KIV146 KSR67:KSR146 LCN67:LCN146 LMJ67:LMJ146 LWF67:LWF146 MGB67:MGB146 MPX67:MPX146 MZT67:MZT146 NJP67:NJP146 NTL67:NTL146 ODH67:ODH146 OND67:OND146 OWZ67:OWZ146 PGV67:PGV146 PQR67:PQR146 QAN67:QAN146 QKJ67:QKJ146 QUF67:QUF146 REB67:REB146 RNX67:RNX146 RXT67:RXT146 SHP67:SHP146 SRL67:SRL146 TBH67:TBH146 TLD67:TLD146 TUZ67:TUZ146 UEV67:UEV146 UOR67:UOR146 UYN67:UYN146 VIJ67:VIJ146 VSF67:VSF146 WCB67:WCB146 WLX67:WLX146 WVT67:WVT146 L45 JH67:JH146 WVT22:WVT45 WLX22:WLX45 WCB22:WCB45 VSF22:VSF45 VIJ22:VIJ45 UYN22:UYN45 UOR22:UOR45 UEV22:UEV45 TUZ22:TUZ45 TLD22:TLD45 TBH22:TBH45 SRL22:SRL45 SHP22:SHP45 RXT22:RXT45 RNX22:RNX45 REB22:REB45 QUF22:QUF45 QKJ22:QKJ45 QAN22:QAN45 PQR22:PQR45 PGV22:PGV45 OWZ22:OWZ45 OND22:OND45 ODH22:ODH45 NTL22:NTL45 NJP22:NJP45 MZT22:MZT45 MPX22:MPX45 MGB22:MGB45 LWF22:LWF45 LMJ22:LMJ45 LCN22:LCN45 KSR22:KSR45 KIV22:KIV45 JYZ22:JYZ45 JPD22:JPD45 JFH22:JFH45 IVL22:IVL45 ILP22:ILP45 IBT22:IBT45 HRX22:HRX45 HIB22:HIB45 GYF22:GYF45 GOJ22:GOJ45 GEN22:GEN45 FUR22:FUR45 FKV22:FKV45 FAZ22:FAZ45 ERD22:ERD45 EHH22:EHH45 DXL22:DXL45 DNP22:DNP45 DDT22:DDT45 CTX22:CTX45 CKB22:CKB45 CAF22:CAF45 BQJ22:BQJ45 BGN22:BGN45 AWR22:AWR45 AMV22:AMV45 ACZ22:ACZ45 TD22:TD45 L95:L99 L63 WVM983139:WVM983142 WLQ983139:WLQ983142 WBU983139:WBU983142 VRY983139:VRY983142 VIC983139:VIC983142 UYG983139:UYG983142 UOK983139:UOK983142 UEO983139:UEO983142 TUS983139:TUS983142 TKW983139:TKW983142 TBA983139:TBA983142 SRE983139:SRE983142 SHI983139:SHI983142 RXM983139:RXM983142 RNQ983139:RNQ983142 RDU983139:RDU983142 QTY983139:QTY983142 QKC983139:QKC983142 QAG983139:QAG983142 PQK983139:PQK983142 PGO983139:PGO983142 OWS983139:OWS983142 OMW983139:OMW983142 ODA983139:ODA983142 NTE983139:NTE983142 NJI983139:NJI983142 MZM983139:MZM983142 MPQ983139:MPQ983142 MFU983139:MFU983142 LVY983139:LVY983142 LMC983139:LMC983142 LCG983139:LCG983142 KSK983139:KSK983142 KIO983139:KIO983142 JYS983139:JYS983142 JOW983139:JOW983142 JFA983139:JFA983142 IVE983139:IVE983142 ILI983139:ILI983142 IBM983139:IBM983142 HRQ983139:HRQ983142 HHU983139:HHU983142 GXY983139:GXY983142 GOC983139:GOC983142 GEG983139:GEG983142 FUK983139:FUK983142 FKO983139:FKO983142 FAS983139:FAS983142 EQW983139:EQW983142 EHA983139:EHA983142 DXE983139:DXE983142 DNI983139:DNI983142 DDM983139:DDM983142 CTQ983139:CTQ983142 CJU983139:CJU983142 BZY983139:BZY983142 BQC983139:BQC983142 BGG983139:BGG983142 AWK983139:AWK983142 AMO983139:AMO983142 ACS983139:ACS983142 SW983139:SW983142 JA983139:JA983142 E983139:E983142 WVM917603:WVM917606 WLQ917603:WLQ917606 WBU917603:WBU917606 VRY917603:VRY917606 VIC917603:VIC917606 UYG917603:UYG917606 UOK917603:UOK917606 UEO917603:UEO917606 TUS917603:TUS917606 TKW917603:TKW917606 TBA917603:TBA917606 SRE917603:SRE917606 SHI917603:SHI917606 RXM917603:RXM917606 RNQ917603:RNQ917606 RDU917603:RDU917606 QTY917603:QTY917606 QKC917603:QKC917606 QAG917603:QAG917606 PQK917603:PQK917606 PGO917603:PGO917606 OWS917603:OWS917606 OMW917603:OMW917606 ODA917603:ODA917606 NTE917603:NTE917606 NJI917603:NJI917606 MZM917603:MZM917606 MPQ917603:MPQ917606 MFU917603:MFU917606 LVY917603:LVY917606 LMC917603:LMC917606 LCG917603:LCG917606 KSK917603:KSK917606 KIO917603:KIO917606 JYS917603:JYS917606 JOW917603:JOW917606 JFA917603:JFA917606 IVE917603:IVE917606 ILI917603:ILI917606 IBM917603:IBM917606 HRQ917603:HRQ917606 HHU917603:HHU917606 GXY917603:GXY917606 GOC917603:GOC917606 GEG917603:GEG917606 FUK917603:FUK917606 FKO917603:FKO917606 FAS917603:FAS917606 EQW917603:EQW917606 EHA917603:EHA917606 DXE917603:DXE917606 DNI917603:DNI917606 DDM917603:DDM917606 CTQ917603:CTQ917606 CJU917603:CJU917606 BZY917603:BZY917606 BQC917603:BQC917606 BGG917603:BGG917606 AWK917603:AWK917606 AMO917603:AMO917606 ACS917603:ACS917606 SW917603:SW917606 JA917603:JA917606 E917603:E917606 WVM852067:WVM852070 WLQ852067:WLQ852070 WBU852067:WBU852070 VRY852067:VRY852070 VIC852067:VIC852070 UYG852067:UYG852070 UOK852067:UOK852070 UEO852067:UEO852070 TUS852067:TUS852070 TKW852067:TKW852070 TBA852067:TBA852070 SRE852067:SRE852070 SHI852067:SHI852070 RXM852067:RXM852070 RNQ852067:RNQ852070 RDU852067:RDU852070 QTY852067:QTY852070 QKC852067:QKC852070 QAG852067:QAG852070 PQK852067:PQK852070 PGO852067:PGO852070 OWS852067:OWS852070 OMW852067:OMW852070 ODA852067:ODA852070 NTE852067:NTE852070 NJI852067:NJI852070 MZM852067:MZM852070 MPQ852067:MPQ852070 MFU852067:MFU852070 LVY852067:LVY852070 LMC852067:LMC852070 LCG852067:LCG852070 KSK852067:KSK852070 KIO852067:KIO852070 JYS852067:JYS852070 JOW852067:JOW852070 JFA852067:JFA852070 IVE852067:IVE852070 ILI852067:ILI852070 IBM852067:IBM852070 HRQ852067:HRQ852070 HHU852067:HHU852070 GXY852067:GXY852070 GOC852067:GOC852070 GEG852067:GEG852070 FUK852067:FUK852070 FKO852067:FKO852070 FAS852067:FAS852070 EQW852067:EQW852070 EHA852067:EHA852070 DXE852067:DXE852070 DNI852067:DNI852070 DDM852067:DDM852070 CTQ852067:CTQ852070 CJU852067:CJU852070 BZY852067:BZY852070 BQC852067:BQC852070 BGG852067:BGG852070 AWK852067:AWK852070 AMO852067:AMO852070 ACS852067:ACS852070 SW852067:SW852070 JA852067:JA852070 E852067:E852070 WVM786531:WVM786534 WLQ786531:WLQ786534 WBU786531:WBU786534 VRY786531:VRY786534 VIC786531:VIC786534 UYG786531:UYG786534 UOK786531:UOK786534 UEO786531:UEO786534 TUS786531:TUS786534 TKW786531:TKW786534 TBA786531:TBA786534 SRE786531:SRE786534 SHI786531:SHI786534 RXM786531:RXM786534 RNQ786531:RNQ786534 RDU786531:RDU786534 QTY786531:QTY786534 QKC786531:QKC786534 QAG786531:QAG786534 PQK786531:PQK786534 PGO786531:PGO786534 OWS786531:OWS786534 OMW786531:OMW786534 ODA786531:ODA786534 NTE786531:NTE786534 NJI786531:NJI786534 MZM786531:MZM786534 MPQ786531:MPQ786534 MFU786531:MFU786534 LVY786531:LVY786534 LMC786531:LMC786534 LCG786531:LCG786534 KSK786531:KSK786534 KIO786531:KIO786534 JYS786531:JYS786534 JOW786531:JOW786534 JFA786531:JFA786534 IVE786531:IVE786534 ILI786531:ILI786534 IBM786531:IBM786534 HRQ786531:HRQ786534 HHU786531:HHU786534 GXY786531:GXY786534 GOC786531:GOC786534 GEG786531:GEG786534 FUK786531:FUK786534 FKO786531:FKO786534 FAS786531:FAS786534 EQW786531:EQW786534 EHA786531:EHA786534 DXE786531:DXE786534 DNI786531:DNI786534 DDM786531:DDM786534 CTQ786531:CTQ786534 CJU786531:CJU786534 BZY786531:BZY786534 BQC786531:BQC786534 BGG786531:BGG786534 AWK786531:AWK786534 AMO786531:AMO786534 ACS786531:ACS786534 SW786531:SW786534 JA786531:JA786534 E786531:E786534 WVM720995:WVM720998 WLQ720995:WLQ720998 WBU720995:WBU720998 VRY720995:VRY720998 VIC720995:VIC720998 UYG720995:UYG720998 UOK720995:UOK720998 UEO720995:UEO720998 TUS720995:TUS720998 TKW720995:TKW720998 TBA720995:TBA720998 SRE720995:SRE720998 SHI720995:SHI720998 RXM720995:RXM720998 RNQ720995:RNQ720998 RDU720995:RDU720998 QTY720995:QTY720998 QKC720995:QKC720998 QAG720995:QAG720998 PQK720995:PQK720998 PGO720995:PGO720998 OWS720995:OWS720998 OMW720995:OMW720998 ODA720995:ODA720998 NTE720995:NTE720998 NJI720995:NJI720998 MZM720995:MZM720998 MPQ720995:MPQ720998 MFU720995:MFU720998 LVY720995:LVY720998 LMC720995:LMC720998 LCG720995:LCG720998 KSK720995:KSK720998 KIO720995:KIO720998 JYS720995:JYS720998 JOW720995:JOW720998 JFA720995:JFA720998 IVE720995:IVE720998 ILI720995:ILI720998 IBM720995:IBM720998 HRQ720995:HRQ720998 HHU720995:HHU720998 GXY720995:GXY720998 GOC720995:GOC720998 GEG720995:GEG720998 FUK720995:FUK720998 FKO720995:FKO720998 FAS720995:FAS720998 EQW720995:EQW720998 EHA720995:EHA720998 DXE720995:DXE720998 DNI720995:DNI720998 DDM720995:DDM720998 CTQ720995:CTQ720998 CJU720995:CJU720998 BZY720995:BZY720998 BQC720995:BQC720998 BGG720995:BGG720998 AWK720995:AWK720998 AMO720995:AMO720998 ACS720995:ACS720998 SW720995:SW720998 JA720995:JA720998 E720995:E720998 WVM655459:WVM655462 WLQ655459:WLQ655462 WBU655459:WBU655462 VRY655459:VRY655462 VIC655459:VIC655462 UYG655459:UYG655462 UOK655459:UOK655462 UEO655459:UEO655462 TUS655459:TUS655462 TKW655459:TKW655462 TBA655459:TBA655462 SRE655459:SRE655462 SHI655459:SHI655462 RXM655459:RXM655462 RNQ655459:RNQ655462 RDU655459:RDU655462 QTY655459:QTY655462 QKC655459:QKC655462 QAG655459:QAG655462 PQK655459:PQK655462 PGO655459:PGO655462 OWS655459:OWS655462 OMW655459:OMW655462 ODA655459:ODA655462 NTE655459:NTE655462 NJI655459:NJI655462 MZM655459:MZM655462 MPQ655459:MPQ655462 MFU655459:MFU655462 LVY655459:LVY655462 LMC655459:LMC655462 LCG655459:LCG655462 KSK655459:KSK655462 KIO655459:KIO655462 JYS655459:JYS655462 JOW655459:JOW655462 JFA655459:JFA655462 IVE655459:IVE655462 ILI655459:ILI655462 IBM655459:IBM655462 HRQ655459:HRQ655462 HHU655459:HHU655462 GXY655459:GXY655462 GOC655459:GOC655462 GEG655459:GEG655462 FUK655459:FUK655462 FKO655459:FKO655462 FAS655459:FAS655462 EQW655459:EQW655462 EHA655459:EHA655462 DXE655459:DXE655462 DNI655459:DNI655462 DDM655459:DDM655462 CTQ655459:CTQ655462 CJU655459:CJU655462 BZY655459:BZY655462 BQC655459:BQC655462 BGG655459:BGG655462 AWK655459:AWK655462 AMO655459:AMO655462 ACS655459:ACS655462 SW655459:SW655462 JA655459:JA655462 E655459:E655462 WVM589923:WVM589926 WLQ589923:WLQ589926 WBU589923:WBU589926 VRY589923:VRY589926 VIC589923:VIC589926 UYG589923:UYG589926 UOK589923:UOK589926 UEO589923:UEO589926 TUS589923:TUS589926 TKW589923:TKW589926 TBA589923:TBA589926 SRE589923:SRE589926 SHI589923:SHI589926 RXM589923:RXM589926 RNQ589923:RNQ589926 RDU589923:RDU589926 QTY589923:QTY589926 QKC589923:QKC589926 QAG589923:QAG589926 PQK589923:PQK589926 PGO589923:PGO589926 OWS589923:OWS589926 OMW589923:OMW589926 ODA589923:ODA589926 NTE589923:NTE589926 NJI589923:NJI589926 MZM589923:MZM589926 MPQ589923:MPQ589926 MFU589923:MFU589926 LVY589923:LVY589926 LMC589923:LMC589926 LCG589923:LCG589926 KSK589923:KSK589926 KIO589923:KIO589926 JYS589923:JYS589926 JOW589923:JOW589926 JFA589923:JFA589926 IVE589923:IVE589926 ILI589923:ILI589926 IBM589923:IBM589926 HRQ589923:HRQ589926 HHU589923:HHU589926 GXY589923:GXY589926 GOC589923:GOC589926 GEG589923:GEG589926 FUK589923:FUK589926 FKO589923:FKO589926 FAS589923:FAS589926 EQW589923:EQW589926 EHA589923:EHA589926 DXE589923:DXE589926 DNI589923:DNI589926 DDM589923:DDM589926 CTQ589923:CTQ589926 CJU589923:CJU589926 BZY589923:BZY589926 BQC589923:BQC589926 BGG589923:BGG589926 AWK589923:AWK589926 AMO589923:AMO589926 ACS589923:ACS589926 SW589923:SW589926 JA589923:JA589926 E589923:E589926 WVM524387:WVM524390 WLQ524387:WLQ524390 WBU524387:WBU524390 VRY524387:VRY524390 VIC524387:VIC524390 UYG524387:UYG524390 UOK524387:UOK524390 UEO524387:UEO524390 TUS524387:TUS524390 TKW524387:TKW524390 TBA524387:TBA524390 SRE524387:SRE524390 SHI524387:SHI524390 RXM524387:RXM524390 RNQ524387:RNQ524390 RDU524387:RDU524390 QTY524387:QTY524390 QKC524387:QKC524390 QAG524387:QAG524390 PQK524387:PQK524390 PGO524387:PGO524390 OWS524387:OWS524390 OMW524387:OMW524390 ODA524387:ODA524390 NTE524387:NTE524390 NJI524387:NJI524390 MZM524387:MZM524390 MPQ524387:MPQ524390 MFU524387:MFU524390 LVY524387:LVY524390 LMC524387:LMC524390 LCG524387:LCG524390 KSK524387:KSK524390 KIO524387:KIO524390 JYS524387:JYS524390 JOW524387:JOW524390 JFA524387:JFA524390 IVE524387:IVE524390 ILI524387:ILI524390 IBM524387:IBM524390 HRQ524387:HRQ524390 HHU524387:HHU524390 GXY524387:GXY524390 GOC524387:GOC524390 GEG524387:GEG524390 FUK524387:FUK524390 FKO524387:FKO524390 FAS524387:FAS524390 EQW524387:EQW524390 EHA524387:EHA524390 DXE524387:DXE524390 DNI524387:DNI524390 DDM524387:DDM524390 CTQ524387:CTQ524390 CJU524387:CJU524390 BZY524387:BZY524390 BQC524387:BQC524390 BGG524387:BGG524390 AWK524387:AWK524390 AMO524387:AMO524390 ACS524387:ACS524390 SW524387:SW524390 JA524387:JA524390 E524387:E524390 WVM458851:WVM458854 WLQ458851:WLQ458854 WBU458851:WBU458854 VRY458851:VRY458854 VIC458851:VIC458854 UYG458851:UYG458854 UOK458851:UOK458854 UEO458851:UEO458854 TUS458851:TUS458854 TKW458851:TKW458854 TBA458851:TBA458854 SRE458851:SRE458854 SHI458851:SHI458854 RXM458851:RXM458854 RNQ458851:RNQ458854 RDU458851:RDU458854 QTY458851:QTY458854 QKC458851:QKC458854 QAG458851:QAG458854 PQK458851:PQK458854 PGO458851:PGO458854 OWS458851:OWS458854 OMW458851:OMW458854 ODA458851:ODA458854 NTE458851:NTE458854 NJI458851:NJI458854 MZM458851:MZM458854 MPQ458851:MPQ458854 MFU458851:MFU458854 LVY458851:LVY458854 LMC458851:LMC458854 LCG458851:LCG458854 KSK458851:KSK458854 KIO458851:KIO458854 JYS458851:JYS458854 JOW458851:JOW458854 JFA458851:JFA458854 IVE458851:IVE458854 ILI458851:ILI458854 IBM458851:IBM458854 HRQ458851:HRQ458854 HHU458851:HHU458854 GXY458851:GXY458854 GOC458851:GOC458854 GEG458851:GEG458854 FUK458851:FUK458854 FKO458851:FKO458854 FAS458851:FAS458854 EQW458851:EQW458854 EHA458851:EHA458854 DXE458851:DXE458854 DNI458851:DNI458854 DDM458851:DDM458854 CTQ458851:CTQ458854 CJU458851:CJU458854 BZY458851:BZY458854 BQC458851:BQC458854 BGG458851:BGG458854 AWK458851:AWK458854 AMO458851:AMO458854 ACS458851:ACS458854 SW458851:SW458854 JA458851:JA458854 E458851:E458854 WVM393315:WVM393318 WLQ393315:WLQ393318 WBU393315:WBU393318 VRY393315:VRY393318 VIC393315:VIC393318 UYG393315:UYG393318 UOK393315:UOK393318 UEO393315:UEO393318 TUS393315:TUS393318 TKW393315:TKW393318 TBA393315:TBA393318 SRE393315:SRE393318 SHI393315:SHI393318 RXM393315:RXM393318 RNQ393315:RNQ393318 RDU393315:RDU393318 QTY393315:QTY393318 QKC393315:QKC393318 QAG393315:QAG393318 PQK393315:PQK393318 PGO393315:PGO393318 OWS393315:OWS393318 OMW393315:OMW393318 ODA393315:ODA393318 NTE393315:NTE393318 NJI393315:NJI393318 MZM393315:MZM393318 MPQ393315:MPQ393318 MFU393315:MFU393318 LVY393315:LVY393318 LMC393315:LMC393318 LCG393315:LCG393318 KSK393315:KSK393318 KIO393315:KIO393318 JYS393315:JYS393318 JOW393315:JOW393318 JFA393315:JFA393318 IVE393315:IVE393318 ILI393315:ILI393318 IBM393315:IBM393318 HRQ393315:HRQ393318 HHU393315:HHU393318 GXY393315:GXY393318 GOC393315:GOC393318 GEG393315:GEG393318 FUK393315:FUK393318 FKO393315:FKO393318 FAS393315:FAS393318 EQW393315:EQW393318 EHA393315:EHA393318 DXE393315:DXE393318 DNI393315:DNI393318 DDM393315:DDM393318 CTQ393315:CTQ393318 CJU393315:CJU393318 BZY393315:BZY393318 BQC393315:BQC393318 BGG393315:BGG393318 AWK393315:AWK393318 AMO393315:AMO393318 ACS393315:ACS393318 SW393315:SW393318 JA393315:JA393318 E393315:E393318 WVM327779:WVM327782 WLQ327779:WLQ327782 WBU327779:WBU327782 VRY327779:VRY327782 VIC327779:VIC327782 UYG327779:UYG327782 UOK327779:UOK327782 UEO327779:UEO327782 TUS327779:TUS327782 TKW327779:TKW327782 TBA327779:TBA327782 SRE327779:SRE327782 SHI327779:SHI327782 RXM327779:RXM327782 RNQ327779:RNQ327782 RDU327779:RDU327782 QTY327779:QTY327782 QKC327779:QKC327782 QAG327779:QAG327782 PQK327779:PQK327782 PGO327779:PGO327782 OWS327779:OWS327782 OMW327779:OMW327782 ODA327779:ODA327782 NTE327779:NTE327782 NJI327779:NJI327782 MZM327779:MZM327782 MPQ327779:MPQ327782 MFU327779:MFU327782 LVY327779:LVY327782 LMC327779:LMC327782 LCG327779:LCG327782 KSK327779:KSK327782 KIO327779:KIO327782 JYS327779:JYS327782 JOW327779:JOW327782 JFA327779:JFA327782 IVE327779:IVE327782 ILI327779:ILI327782 IBM327779:IBM327782 HRQ327779:HRQ327782 HHU327779:HHU327782 GXY327779:GXY327782 GOC327779:GOC327782 GEG327779:GEG327782 FUK327779:FUK327782 FKO327779:FKO327782 FAS327779:FAS327782 EQW327779:EQW327782 EHA327779:EHA327782 DXE327779:DXE327782 DNI327779:DNI327782 DDM327779:DDM327782 CTQ327779:CTQ327782 CJU327779:CJU327782 BZY327779:BZY327782 BQC327779:BQC327782 BGG327779:BGG327782 AWK327779:AWK327782 AMO327779:AMO327782 ACS327779:ACS327782 SW327779:SW327782 JA327779:JA327782 E327779:E327782 WVM262243:WVM262246 WLQ262243:WLQ262246 WBU262243:WBU262246 VRY262243:VRY262246 VIC262243:VIC262246 UYG262243:UYG262246 UOK262243:UOK262246 UEO262243:UEO262246 TUS262243:TUS262246 TKW262243:TKW262246 TBA262243:TBA262246 SRE262243:SRE262246 SHI262243:SHI262246 RXM262243:RXM262246 RNQ262243:RNQ262246 RDU262243:RDU262246 QTY262243:QTY262246 QKC262243:QKC262246 QAG262243:QAG262246 PQK262243:PQK262246 PGO262243:PGO262246 OWS262243:OWS262246 OMW262243:OMW262246 ODA262243:ODA262246 NTE262243:NTE262246 NJI262243:NJI262246 MZM262243:MZM262246 MPQ262243:MPQ262246 MFU262243:MFU262246 LVY262243:LVY262246 LMC262243:LMC262246 LCG262243:LCG262246 KSK262243:KSK262246 KIO262243:KIO262246 JYS262243:JYS262246 JOW262243:JOW262246 JFA262243:JFA262246 IVE262243:IVE262246 ILI262243:ILI262246 IBM262243:IBM262246 HRQ262243:HRQ262246 HHU262243:HHU262246 GXY262243:GXY262246 GOC262243:GOC262246 GEG262243:GEG262246 FUK262243:FUK262246 FKO262243:FKO262246 FAS262243:FAS262246 EQW262243:EQW262246 EHA262243:EHA262246 DXE262243:DXE262246 DNI262243:DNI262246 DDM262243:DDM262246 CTQ262243:CTQ262246 CJU262243:CJU262246 BZY262243:BZY262246 BQC262243:BQC262246 BGG262243:BGG262246 AWK262243:AWK262246 AMO262243:AMO262246 ACS262243:ACS262246 SW262243:SW262246 JA262243:JA262246 E262243:E262246 WVM196707:WVM196710 WLQ196707:WLQ196710 WBU196707:WBU196710 VRY196707:VRY196710 VIC196707:VIC196710 UYG196707:UYG196710 UOK196707:UOK196710 UEO196707:UEO196710 TUS196707:TUS196710 TKW196707:TKW196710 TBA196707:TBA196710 SRE196707:SRE196710 SHI196707:SHI196710 RXM196707:RXM196710 RNQ196707:RNQ196710 RDU196707:RDU196710 QTY196707:QTY196710 QKC196707:QKC196710 QAG196707:QAG196710 PQK196707:PQK196710 PGO196707:PGO196710 OWS196707:OWS196710 OMW196707:OMW196710 ODA196707:ODA196710 NTE196707:NTE196710 NJI196707:NJI196710 MZM196707:MZM196710 MPQ196707:MPQ196710 MFU196707:MFU196710 LVY196707:LVY196710 LMC196707:LMC196710 LCG196707:LCG196710 KSK196707:KSK196710 KIO196707:KIO196710 JYS196707:JYS196710 JOW196707:JOW196710 JFA196707:JFA196710 IVE196707:IVE196710 ILI196707:ILI196710 IBM196707:IBM196710 HRQ196707:HRQ196710 HHU196707:HHU196710 GXY196707:GXY196710 GOC196707:GOC196710 GEG196707:GEG196710 FUK196707:FUK196710 FKO196707:FKO196710 FAS196707:FAS196710 EQW196707:EQW196710 EHA196707:EHA196710 DXE196707:DXE196710 DNI196707:DNI196710 DDM196707:DDM196710 CTQ196707:CTQ196710 CJU196707:CJU196710 BZY196707:BZY196710 BQC196707:BQC196710 BGG196707:BGG196710 AWK196707:AWK196710 AMO196707:AMO196710 ACS196707:ACS196710 SW196707:SW196710 JA196707:JA196710 E196707:E196710 WVM131171:WVM131174 WLQ131171:WLQ131174 WBU131171:WBU131174 VRY131171:VRY131174 VIC131171:VIC131174 UYG131171:UYG131174 UOK131171:UOK131174 UEO131171:UEO131174 TUS131171:TUS131174 TKW131171:TKW131174 TBA131171:TBA131174 SRE131171:SRE131174 SHI131171:SHI131174 RXM131171:RXM131174 RNQ131171:RNQ131174 RDU131171:RDU131174 QTY131171:QTY131174 QKC131171:QKC131174 QAG131171:QAG131174 PQK131171:PQK131174 PGO131171:PGO131174 OWS131171:OWS131174 OMW131171:OMW131174 ODA131171:ODA131174 NTE131171:NTE131174 NJI131171:NJI131174 MZM131171:MZM131174 MPQ131171:MPQ131174 MFU131171:MFU131174 LVY131171:LVY131174 LMC131171:LMC131174 LCG131171:LCG131174 KSK131171:KSK131174 KIO131171:KIO131174 JYS131171:JYS131174 JOW131171:JOW131174 JFA131171:JFA131174 IVE131171:IVE131174 ILI131171:ILI131174 IBM131171:IBM131174 HRQ131171:HRQ131174 HHU131171:HHU131174 GXY131171:GXY131174 GOC131171:GOC131174 GEG131171:GEG131174 FUK131171:FUK131174 FKO131171:FKO131174 FAS131171:FAS131174 EQW131171:EQW131174 EHA131171:EHA131174 DXE131171:DXE131174 DNI131171:DNI131174 DDM131171:DDM131174 CTQ131171:CTQ131174 CJU131171:CJU131174 BZY131171:BZY131174 BQC131171:BQC131174 BGG131171:BGG131174 AWK131171:AWK131174 AMO131171:AMO131174 ACS131171:ACS131174 SW131171:SW131174 JA131171:JA131174 E131171:E131174 WVM65635:WVM65638 WLQ65635:WLQ65638 WBU65635:WBU65638 VRY65635:VRY65638 VIC65635:VIC65638 UYG65635:UYG65638 UOK65635:UOK65638 UEO65635:UEO65638 TUS65635:TUS65638 TKW65635:TKW65638 TBA65635:TBA65638 SRE65635:SRE65638 SHI65635:SHI65638 RXM65635:RXM65638 RNQ65635:RNQ65638 RDU65635:RDU65638 QTY65635:QTY65638 QKC65635:QKC65638 QAG65635:QAG65638 PQK65635:PQK65638 PGO65635:PGO65638 OWS65635:OWS65638 OMW65635:OMW65638 ODA65635:ODA65638 NTE65635:NTE65638 NJI65635:NJI65638 MZM65635:MZM65638 MPQ65635:MPQ65638 MFU65635:MFU65638 LVY65635:LVY65638 LMC65635:LMC65638 LCG65635:LCG65638 KSK65635:KSK65638 KIO65635:KIO65638 JYS65635:JYS65638 JOW65635:JOW65638 JFA65635:JFA65638 IVE65635:IVE65638 ILI65635:ILI65638 IBM65635:IBM65638 HRQ65635:HRQ65638 HHU65635:HHU65638 GXY65635:GXY65638 GOC65635:GOC65638 GEG65635:GEG65638 FUK65635:FUK65638 FKO65635:FKO65638 FAS65635:FAS65638 EQW65635:EQW65638 EHA65635:EHA65638 DXE65635:DXE65638 DNI65635:DNI65638 DDM65635:DDM65638 CTQ65635:CTQ65638 CJU65635:CJU65638 BZY65635:BZY65638 BQC65635:BQC65638 BGG65635:BGG65638 AWK65635:AWK65638 AMO65635:AMO65638 ACS65635:ACS65638 SW65635:SW65638 JA65635:JA65638 E65635:E65638 WVM103:WVM105 WLQ103:WLQ105 WBU103:WBU105 VRY103:VRY105 VIC103:VIC105 UYG103:UYG105 UOK103:UOK105 UEO103:UEO105 TUS103:TUS105 TKW103:TKW105 TBA103:TBA105 SRE103:SRE105 SHI103:SHI105 RXM103:RXM105 RNQ103:RNQ105 RDU103:RDU105 QTY103:QTY105 QKC103:QKC105 QAG103:QAG105 PQK103:PQK105 PGO103:PGO105 OWS103:OWS105 OMW103:OMW105 ODA103:ODA105 NTE103:NTE105 NJI103:NJI105 MZM103:MZM105 MPQ103:MPQ105 MFU103:MFU105 LVY103:LVY105 LMC103:LMC105 LCG103:LCG105 KSK103:KSK105 KIO103:KIO105 JYS103:JYS105 JOW103:JOW105 JFA103:JFA105 IVE103:IVE105 ILI103:ILI105 IBM103:IBM105 HRQ103:HRQ105 HHU103:HHU105 GXY103:GXY105 GOC103:GOC105 GEG103:GEG105 FUK103:FUK105 FKO103:FKO105 FAS103:FAS105 EQW103:EQW105 EHA103:EHA105 DXE103:DXE105 DNI103:DNI105 DDM103:DDM105 CTQ103:CTQ105 CJU103:CJU105 BZY103:BZY105 BQC103:BQC105 BGG103:BGG105 AWK103:AWK105 AMO103:AMO105 ACS103:ACS105 SW103:SW105 JA103:JA105">
      <formula1>#REF!</formula1>
    </dataValidation>
    <dataValidation type="list" allowBlank="1" showInputMessage="1" showErrorMessage="1" sqref="E16 E45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E63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E65610 JA65610 SW65610 ACS65610 AMO65610 AWK65610 BGG65610 BQC65610 BZY65610 CJU65610 CTQ65610 DDM65610 DNI65610 DXE65610 EHA65610 EQW65610 FAS65610 FKO65610 FUK65610 GEG65610 GOC65610 GXY65610 HHU65610 HRQ65610 IBM65610 ILI65610 IVE65610 JFA65610 JOW65610 JYS65610 KIO65610 KSK65610 LCG65610 LMC65610 LVY65610 MFU65610 MPQ65610 MZM65610 NJI65610 NTE65610 ODA65610 OMW65610 OWS65610 PGO65610 PQK65610 QAG65610 QKC65610 QTY65610 RDU65610 RNQ65610 RXM65610 SHI65610 SRE65610 TBA65610 TKW65610 TUS65610 UEO65610 UOK65610 UYG65610 VIC65610 VRY65610 WBU65610 WLQ65610 WVM65610 E131146 JA131146 SW131146 ACS131146 AMO131146 AWK131146 BGG131146 BQC131146 BZY131146 CJU131146 CTQ131146 DDM131146 DNI131146 DXE131146 EHA131146 EQW131146 FAS131146 FKO131146 FUK131146 GEG131146 GOC131146 GXY131146 HHU131146 HRQ131146 IBM131146 ILI131146 IVE131146 JFA131146 JOW131146 JYS131146 KIO131146 KSK131146 LCG131146 LMC131146 LVY131146 MFU131146 MPQ131146 MZM131146 NJI131146 NTE131146 ODA131146 OMW131146 OWS131146 PGO131146 PQK131146 QAG131146 QKC131146 QTY131146 RDU131146 RNQ131146 RXM131146 SHI131146 SRE131146 TBA131146 TKW131146 TUS131146 UEO131146 UOK131146 UYG131146 VIC131146 VRY131146 WBU131146 WLQ131146 WVM131146 E196682 JA196682 SW196682 ACS196682 AMO196682 AWK196682 BGG196682 BQC196682 BZY196682 CJU196682 CTQ196682 DDM196682 DNI196682 DXE196682 EHA196682 EQW196682 FAS196682 FKO196682 FUK196682 GEG196682 GOC196682 GXY196682 HHU196682 HRQ196682 IBM196682 ILI196682 IVE196682 JFA196682 JOW196682 JYS196682 KIO196682 KSK196682 LCG196682 LMC196682 LVY196682 MFU196682 MPQ196682 MZM196682 NJI196682 NTE196682 ODA196682 OMW196682 OWS196682 PGO196682 PQK196682 QAG196682 QKC196682 QTY196682 RDU196682 RNQ196682 RXM196682 SHI196682 SRE196682 TBA196682 TKW196682 TUS196682 UEO196682 UOK196682 UYG196682 VIC196682 VRY196682 WBU196682 WLQ196682 WVM196682 E262218 JA262218 SW262218 ACS262218 AMO262218 AWK262218 BGG262218 BQC262218 BZY262218 CJU262218 CTQ262218 DDM262218 DNI262218 DXE262218 EHA262218 EQW262218 FAS262218 FKO262218 FUK262218 GEG262218 GOC262218 GXY262218 HHU262218 HRQ262218 IBM262218 ILI262218 IVE262218 JFA262218 JOW262218 JYS262218 KIO262218 KSK262218 LCG262218 LMC262218 LVY262218 MFU262218 MPQ262218 MZM262218 NJI262218 NTE262218 ODA262218 OMW262218 OWS262218 PGO262218 PQK262218 QAG262218 QKC262218 QTY262218 RDU262218 RNQ262218 RXM262218 SHI262218 SRE262218 TBA262218 TKW262218 TUS262218 UEO262218 UOK262218 UYG262218 VIC262218 VRY262218 WBU262218 WLQ262218 WVM262218 E327754 JA327754 SW327754 ACS327754 AMO327754 AWK327754 BGG327754 BQC327754 BZY327754 CJU327754 CTQ327754 DDM327754 DNI327754 DXE327754 EHA327754 EQW327754 FAS327754 FKO327754 FUK327754 GEG327754 GOC327754 GXY327754 HHU327754 HRQ327754 IBM327754 ILI327754 IVE327754 JFA327754 JOW327754 JYS327754 KIO327754 KSK327754 LCG327754 LMC327754 LVY327754 MFU327754 MPQ327754 MZM327754 NJI327754 NTE327754 ODA327754 OMW327754 OWS327754 PGO327754 PQK327754 QAG327754 QKC327754 QTY327754 RDU327754 RNQ327754 RXM327754 SHI327754 SRE327754 TBA327754 TKW327754 TUS327754 UEO327754 UOK327754 UYG327754 VIC327754 VRY327754 WBU327754 WLQ327754 WVM327754 E393290 JA393290 SW393290 ACS393290 AMO393290 AWK393290 BGG393290 BQC393290 BZY393290 CJU393290 CTQ393290 DDM393290 DNI393290 DXE393290 EHA393290 EQW393290 FAS393290 FKO393290 FUK393290 GEG393290 GOC393290 GXY393290 HHU393290 HRQ393290 IBM393290 ILI393290 IVE393290 JFA393290 JOW393290 JYS393290 KIO393290 KSK393290 LCG393290 LMC393290 LVY393290 MFU393290 MPQ393290 MZM393290 NJI393290 NTE393290 ODA393290 OMW393290 OWS393290 PGO393290 PQK393290 QAG393290 QKC393290 QTY393290 RDU393290 RNQ393290 RXM393290 SHI393290 SRE393290 TBA393290 TKW393290 TUS393290 UEO393290 UOK393290 UYG393290 VIC393290 VRY393290 WBU393290 WLQ393290 WVM393290 E458826 JA458826 SW458826 ACS458826 AMO458826 AWK458826 BGG458826 BQC458826 BZY458826 CJU458826 CTQ458826 DDM458826 DNI458826 DXE458826 EHA458826 EQW458826 FAS458826 FKO458826 FUK458826 GEG458826 GOC458826 GXY458826 HHU458826 HRQ458826 IBM458826 ILI458826 IVE458826 JFA458826 JOW458826 JYS458826 KIO458826 KSK458826 LCG458826 LMC458826 LVY458826 MFU458826 MPQ458826 MZM458826 NJI458826 NTE458826 ODA458826 OMW458826 OWS458826 PGO458826 PQK458826 QAG458826 QKC458826 QTY458826 RDU458826 RNQ458826 RXM458826 SHI458826 SRE458826 TBA458826 TKW458826 TUS458826 UEO458826 UOK458826 UYG458826 VIC458826 VRY458826 WBU458826 WLQ458826 WVM458826 E524362 JA524362 SW524362 ACS524362 AMO524362 AWK524362 BGG524362 BQC524362 BZY524362 CJU524362 CTQ524362 DDM524362 DNI524362 DXE524362 EHA524362 EQW524362 FAS524362 FKO524362 FUK524362 GEG524362 GOC524362 GXY524362 HHU524362 HRQ524362 IBM524362 ILI524362 IVE524362 JFA524362 JOW524362 JYS524362 KIO524362 KSK524362 LCG524362 LMC524362 LVY524362 MFU524362 MPQ524362 MZM524362 NJI524362 NTE524362 ODA524362 OMW524362 OWS524362 PGO524362 PQK524362 QAG524362 QKC524362 QTY524362 RDU524362 RNQ524362 RXM524362 SHI524362 SRE524362 TBA524362 TKW524362 TUS524362 UEO524362 UOK524362 UYG524362 VIC524362 VRY524362 WBU524362 WLQ524362 WVM524362 E589898 JA589898 SW589898 ACS589898 AMO589898 AWK589898 BGG589898 BQC589898 BZY589898 CJU589898 CTQ589898 DDM589898 DNI589898 DXE589898 EHA589898 EQW589898 FAS589898 FKO589898 FUK589898 GEG589898 GOC589898 GXY589898 HHU589898 HRQ589898 IBM589898 ILI589898 IVE589898 JFA589898 JOW589898 JYS589898 KIO589898 KSK589898 LCG589898 LMC589898 LVY589898 MFU589898 MPQ589898 MZM589898 NJI589898 NTE589898 ODA589898 OMW589898 OWS589898 PGO589898 PQK589898 QAG589898 QKC589898 QTY589898 RDU589898 RNQ589898 RXM589898 SHI589898 SRE589898 TBA589898 TKW589898 TUS589898 UEO589898 UOK589898 UYG589898 VIC589898 VRY589898 WBU589898 WLQ589898 WVM589898 E655434 JA655434 SW655434 ACS655434 AMO655434 AWK655434 BGG655434 BQC655434 BZY655434 CJU655434 CTQ655434 DDM655434 DNI655434 DXE655434 EHA655434 EQW655434 FAS655434 FKO655434 FUK655434 GEG655434 GOC655434 GXY655434 HHU655434 HRQ655434 IBM655434 ILI655434 IVE655434 JFA655434 JOW655434 JYS655434 KIO655434 KSK655434 LCG655434 LMC655434 LVY655434 MFU655434 MPQ655434 MZM655434 NJI655434 NTE655434 ODA655434 OMW655434 OWS655434 PGO655434 PQK655434 QAG655434 QKC655434 QTY655434 RDU655434 RNQ655434 RXM655434 SHI655434 SRE655434 TBA655434 TKW655434 TUS655434 UEO655434 UOK655434 UYG655434 VIC655434 VRY655434 WBU655434 WLQ655434 WVM655434 E720970 JA720970 SW720970 ACS720970 AMO720970 AWK720970 BGG720970 BQC720970 BZY720970 CJU720970 CTQ720970 DDM720970 DNI720970 DXE720970 EHA720970 EQW720970 FAS720970 FKO720970 FUK720970 GEG720970 GOC720970 GXY720970 HHU720970 HRQ720970 IBM720970 ILI720970 IVE720970 JFA720970 JOW720970 JYS720970 KIO720970 KSK720970 LCG720970 LMC720970 LVY720970 MFU720970 MPQ720970 MZM720970 NJI720970 NTE720970 ODA720970 OMW720970 OWS720970 PGO720970 PQK720970 QAG720970 QKC720970 QTY720970 RDU720970 RNQ720970 RXM720970 SHI720970 SRE720970 TBA720970 TKW720970 TUS720970 UEO720970 UOK720970 UYG720970 VIC720970 VRY720970 WBU720970 WLQ720970 WVM720970 E786506 JA786506 SW786506 ACS786506 AMO786506 AWK786506 BGG786506 BQC786506 BZY786506 CJU786506 CTQ786506 DDM786506 DNI786506 DXE786506 EHA786506 EQW786506 FAS786506 FKO786506 FUK786506 GEG786506 GOC786506 GXY786506 HHU786506 HRQ786506 IBM786506 ILI786506 IVE786506 JFA786506 JOW786506 JYS786506 KIO786506 KSK786506 LCG786506 LMC786506 LVY786506 MFU786506 MPQ786506 MZM786506 NJI786506 NTE786506 ODA786506 OMW786506 OWS786506 PGO786506 PQK786506 QAG786506 QKC786506 QTY786506 RDU786506 RNQ786506 RXM786506 SHI786506 SRE786506 TBA786506 TKW786506 TUS786506 UEO786506 UOK786506 UYG786506 VIC786506 VRY786506 WBU786506 WLQ786506 WVM786506 E852042 JA852042 SW852042 ACS852042 AMO852042 AWK852042 BGG852042 BQC852042 BZY852042 CJU852042 CTQ852042 DDM852042 DNI852042 DXE852042 EHA852042 EQW852042 FAS852042 FKO852042 FUK852042 GEG852042 GOC852042 GXY852042 HHU852042 HRQ852042 IBM852042 ILI852042 IVE852042 JFA852042 JOW852042 JYS852042 KIO852042 KSK852042 LCG852042 LMC852042 LVY852042 MFU852042 MPQ852042 MZM852042 NJI852042 NTE852042 ODA852042 OMW852042 OWS852042 PGO852042 PQK852042 QAG852042 QKC852042 QTY852042 RDU852042 RNQ852042 RXM852042 SHI852042 SRE852042 TBA852042 TKW852042 TUS852042 UEO852042 UOK852042 UYG852042 VIC852042 VRY852042 WBU852042 WLQ852042 WVM852042 E917578 JA917578 SW917578 ACS917578 AMO917578 AWK917578 BGG917578 BQC917578 BZY917578 CJU917578 CTQ917578 DDM917578 DNI917578 DXE917578 EHA917578 EQW917578 FAS917578 FKO917578 FUK917578 GEG917578 GOC917578 GXY917578 HHU917578 HRQ917578 IBM917578 ILI917578 IVE917578 JFA917578 JOW917578 JYS917578 KIO917578 KSK917578 LCG917578 LMC917578 LVY917578 MFU917578 MPQ917578 MZM917578 NJI917578 NTE917578 ODA917578 OMW917578 OWS917578 PGO917578 PQK917578 QAG917578 QKC917578 QTY917578 RDU917578 RNQ917578 RXM917578 SHI917578 SRE917578 TBA917578 TKW917578 TUS917578 UEO917578 UOK917578 UYG917578 VIC917578 VRY917578 WBU917578 WLQ917578 WVM917578 E983114 JA983114 SW983114 ACS983114 AMO983114 AWK983114 BGG983114 BQC983114 BZY983114 CJU983114 CTQ983114 DDM983114 DNI983114 DXE983114 EHA983114 EQW983114 FAS983114 FKO983114 FUK983114 GEG983114 GOC983114 GXY983114 HHU983114 HRQ983114 IBM983114 ILI983114 IVE983114 JFA983114 JOW983114 JYS983114 KIO983114 KSK983114 LCG983114 LMC983114 LVY983114 MFU983114 MPQ983114 MZM983114 NJI983114 NTE983114 ODA983114 OMW983114 OWS983114 PGO983114 PQK983114 QAG983114 QKC983114 QTY983114 RDU983114 RNQ983114 RXM983114 SHI983114 SRE983114 TBA983114 TKW983114 TUS983114 UEO983114 UOK983114 UYG983114 VIC983114 VRY983114 WBU983114 WLQ983114 WVM983114 JA16 E65577:E65593 JA65577:JA65593 SW65577:SW65593 ACS65577:ACS65593 AMO65577:AMO65593 AWK65577:AWK65593 BGG65577:BGG65593 BQC65577:BQC65593 BZY65577:BZY65593 CJU65577:CJU65593 CTQ65577:CTQ65593 DDM65577:DDM65593 DNI65577:DNI65593 DXE65577:DXE65593 EHA65577:EHA65593 EQW65577:EQW65593 FAS65577:FAS65593 FKO65577:FKO65593 FUK65577:FUK65593 GEG65577:GEG65593 GOC65577:GOC65593 GXY65577:GXY65593 HHU65577:HHU65593 HRQ65577:HRQ65593 IBM65577:IBM65593 ILI65577:ILI65593 IVE65577:IVE65593 JFA65577:JFA65593 JOW65577:JOW65593 JYS65577:JYS65593 KIO65577:KIO65593 KSK65577:KSK65593 LCG65577:LCG65593 LMC65577:LMC65593 LVY65577:LVY65593 MFU65577:MFU65593 MPQ65577:MPQ65593 MZM65577:MZM65593 NJI65577:NJI65593 NTE65577:NTE65593 ODA65577:ODA65593 OMW65577:OMW65593 OWS65577:OWS65593 PGO65577:PGO65593 PQK65577:PQK65593 QAG65577:QAG65593 QKC65577:QKC65593 QTY65577:QTY65593 RDU65577:RDU65593 RNQ65577:RNQ65593 RXM65577:RXM65593 SHI65577:SHI65593 SRE65577:SRE65593 TBA65577:TBA65593 TKW65577:TKW65593 TUS65577:TUS65593 UEO65577:UEO65593 UOK65577:UOK65593 UYG65577:UYG65593 VIC65577:VIC65593 VRY65577:VRY65593 WBU65577:WBU65593 WLQ65577:WLQ65593 WVM65577:WVM65593 E131113:E131129 JA131113:JA131129 SW131113:SW131129 ACS131113:ACS131129 AMO131113:AMO131129 AWK131113:AWK131129 BGG131113:BGG131129 BQC131113:BQC131129 BZY131113:BZY131129 CJU131113:CJU131129 CTQ131113:CTQ131129 DDM131113:DDM131129 DNI131113:DNI131129 DXE131113:DXE131129 EHA131113:EHA131129 EQW131113:EQW131129 FAS131113:FAS131129 FKO131113:FKO131129 FUK131113:FUK131129 GEG131113:GEG131129 GOC131113:GOC131129 GXY131113:GXY131129 HHU131113:HHU131129 HRQ131113:HRQ131129 IBM131113:IBM131129 ILI131113:ILI131129 IVE131113:IVE131129 JFA131113:JFA131129 JOW131113:JOW131129 JYS131113:JYS131129 KIO131113:KIO131129 KSK131113:KSK131129 LCG131113:LCG131129 LMC131113:LMC131129 LVY131113:LVY131129 MFU131113:MFU131129 MPQ131113:MPQ131129 MZM131113:MZM131129 NJI131113:NJI131129 NTE131113:NTE131129 ODA131113:ODA131129 OMW131113:OMW131129 OWS131113:OWS131129 PGO131113:PGO131129 PQK131113:PQK131129 QAG131113:QAG131129 QKC131113:QKC131129 QTY131113:QTY131129 RDU131113:RDU131129 RNQ131113:RNQ131129 RXM131113:RXM131129 SHI131113:SHI131129 SRE131113:SRE131129 TBA131113:TBA131129 TKW131113:TKW131129 TUS131113:TUS131129 UEO131113:UEO131129 UOK131113:UOK131129 UYG131113:UYG131129 VIC131113:VIC131129 VRY131113:VRY131129 WBU131113:WBU131129 WLQ131113:WLQ131129 WVM131113:WVM131129 E196649:E196665 JA196649:JA196665 SW196649:SW196665 ACS196649:ACS196665 AMO196649:AMO196665 AWK196649:AWK196665 BGG196649:BGG196665 BQC196649:BQC196665 BZY196649:BZY196665 CJU196649:CJU196665 CTQ196649:CTQ196665 DDM196649:DDM196665 DNI196649:DNI196665 DXE196649:DXE196665 EHA196649:EHA196665 EQW196649:EQW196665 FAS196649:FAS196665 FKO196649:FKO196665 FUK196649:FUK196665 GEG196649:GEG196665 GOC196649:GOC196665 GXY196649:GXY196665 HHU196649:HHU196665 HRQ196649:HRQ196665 IBM196649:IBM196665 ILI196649:ILI196665 IVE196649:IVE196665 JFA196649:JFA196665 JOW196649:JOW196665 JYS196649:JYS196665 KIO196649:KIO196665 KSK196649:KSK196665 LCG196649:LCG196665 LMC196649:LMC196665 LVY196649:LVY196665 MFU196649:MFU196665 MPQ196649:MPQ196665 MZM196649:MZM196665 NJI196649:NJI196665 NTE196649:NTE196665 ODA196649:ODA196665 OMW196649:OMW196665 OWS196649:OWS196665 PGO196649:PGO196665 PQK196649:PQK196665 QAG196649:QAG196665 QKC196649:QKC196665 QTY196649:QTY196665 RDU196649:RDU196665 RNQ196649:RNQ196665 RXM196649:RXM196665 SHI196649:SHI196665 SRE196649:SRE196665 TBA196649:TBA196665 TKW196649:TKW196665 TUS196649:TUS196665 UEO196649:UEO196665 UOK196649:UOK196665 UYG196649:UYG196665 VIC196649:VIC196665 VRY196649:VRY196665 WBU196649:WBU196665 WLQ196649:WLQ196665 WVM196649:WVM196665 E262185:E262201 JA262185:JA262201 SW262185:SW262201 ACS262185:ACS262201 AMO262185:AMO262201 AWK262185:AWK262201 BGG262185:BGG262201 BQC262185:BQC262201 BZY262185:BZY262201 CJU262185:CJU262201 CTQ262185:CTQ262201 DDM262185:DDM262201 DNI262185:DNI262201 DXE262185:DXE262201 EHA262185:EHA262201 EQW262185:EQW262201 FAS262185:FAS262201 FKO262185:FKO262201 FUK262185:FUK262201 GEG262185:GEG262201 GOC262185:GOC262201 GXY262185:GXY262201 HHU262185:HHU262201 HRQ262185:HRQ262201 IBM262185:IBM262201 ILI262185:ILI262201 IVE262185:IVE262201 JFA262185:JFA262201 JOW262185:JOW262201 JYS262185:JYS262201 KIO262185:KIO262201 KSK262185:KSK262201 LCG262185:LCG262201 LMC262185:LMC262201 LVY262185:LVY262201 MFU262185:MFU262201 MPQ262185:MPQ262201 MZM262185:MZM262201 NJI262185:NJI262201 NTE262185:NTE262201 ODA262185:ODA262201 OMW262185:OMW262201 OWS262185:OWS262201 PGO262185:PGO262201 PQK262185:PQK262201 QAG262185:QAG262201 QKC262185:QKC262201 QTY262185:QTY262201 RDU262185:RDU262201 RNQ262185:RNQ262201 RXM262185:RXM262201 SHI262185:SHI262201 SRE262185:SRE262201 TBA262185:TBA262201 TKW262185:TKW262201 TUS262185:TUS262201 UEO262185:UEO262201 UOK262185:UOK262201 UYG262185:UYG262201 VIC262185:VIC262201 VRY262185:VRY262201 WBU262185:WBU262201 WLQ262185:WLQ262201 WVM262185:WVM262201 E327721:E327737 JA327721:JA327737 SW327721:SW327737 ACS327721:ACS327737 AMO327721:AMO327737 AWK327721:AWK327737 BGG327721:BGG327737 BQC327721:BQC327737 BZY327721:BZY327737 CJU327721:CJU327737 CTQ327721:CTQ327737 DDM327721:DDM327737 DNI327721:DNI327737 DXE327721:DXE327737 EHA327721:EHA327737 EQW327721:EQW327737 FAS327721:FAS327737 FKO327721:FKO327737 FUK327721:FUK327737 GEG327721:GEG327737 GOC327721:GOC327737 GXY327721:GXY327737 HHU327721:HHU327737 HRQ327721:HRQ327737 IBM327721:IBM327737 ILI327721:ILI327737 IVE327721:IVE327737 JFA327721:JFA327737 JOW327721:JOW327737 JYS327721:JYS327737 KIO327721:KIO327737 KSK327721:KSK327737 LCG327721:LCG327737 LMC327721:LMC327737 LVY327721:LVY327737 MFU327721:MFU327737 MPQ327721:MPQ327737 MZM327721:MZM327737 NJI327721:NJI327737 NTE327721:NTE327737 ODA327721:ODA327737 OMW327721:OMW327737 OWS327721:OWS327737 PGO327721:PGO327737 PQK327721:PQK327737 QAG327721:QAG327737 QKC327721:QKC327737 QTY327721:QTY327737 RDU327721:RDU327737 RNQ327721:RNQ327737 RXM327721:RXM327737 SHI327721:SHI327737 SRE327721:SRE327737 TBA327721:TBA327737 TKW327721:TKW327737 TUS327721:TUS327737 UEO327721:UEO327737 UOK327721:UOK327737 UYG327721:UYG327737 VIC327721:VIC327737 VRY327721:VRY327737 WBU327721:WBU327737 WLQ327721:WLQ327737 WVM327721:WVM327737 E393257:E393273 JA393257:JA393273 SW393257:SW393273 ACS393257:ACS393273 AMO393257:AMO393273 AWK393257:AWK393273 BGG393257:BGG393273 BQC393257:BQC393273 BZY393257:BZY393273 CJU393257:CJU393273 CTQ393257:CTQ393273 DDM393257:DDM393273 DNI393257:DNI393273 DXE393257:DXE393273 EHA393257:EHA393273 EQW393257:EQW393273 FAS393257:FAS393273 FKO393257:FKO393273 FUK393257:FUK393273 GEG393257:GEG393273 GOC393257:GOC393273 GXY393257:GXY393273 HHU393257:HHU393273 HRQ393257:HRQ393273 IBM393257:IBM393273 ILI393257:ILI393273 IVE393257:IVE393273 JFA393257:JFA393273 JOW393257:JOW393273 JYS393257:JYS393273 KIO393257:KIO393273 KSK393257:KSK393273 LCG393257:LCG393273 LMC393257:LMC393273 LVY393257:LVY393273 MFU393257:MFU393273 MPQ393257:MPQ393273 MZM393257:MZM393273 NJI393257:NJI393273 NTE393257:NTE393273 ODA393257:ODA393273 OMW393257:OMW393273 OWS393257:OWS393273 PGO393257:PGO393273 PQK393257:PQK393273 QAG393257:QAG393273 QKC393257:QKC393273 QTY393257:QTY393273 RDU393257:RDU393273 RNQ393257:RNQ393273 RXM393257:RXM393273 SHI393257:SHI393273 SRE393257:SRE393273 TBA393257:TBA393273 TKW393257:TKW393273 TUS393257:TUS393273 UEO393257:UEO393273 UOK393257:UOK393273 UYG393257:UYG393273 VIC393257:VIC393273 VRY393257:VRY393273 WBU393257:WBU393273 WLQ393257:WLQ393273 WVM393257:WVM393273 E458793:E458809 JA458793:JA458809 SW458793:SW458809 ACS458793:ACS458809 AMO458793:AMO458809 AWK458793:AWK458809 BGG458793:BGG458809 BQC458793:BQC458809 BZY458793:BZY458809 CJU458793:CJU458809 CTQ458793:CTQ458809 DDM458793:DDM458809 DNI458793:DNI458809 DXE458793:DXE458809 EHA458793:EHA458809 EQW458793:EQW458809 FAS458793:FAS458809 FKO458793:FKO458809 FUK458793:FUK458809 GEG458793:GEG458809 GOC458793:GOC458809 GXY458793:GXY458809 HHU458793:HHU458809 HRQ458793:HRQ458809 IBM458793:IBM458809 ILI458793:ILI458809 IVE458793:IVE458809 JFA458793:JFA458809 JOW458793:JOW458809 JYS458793:JYS458809 KIO458793:KIO458809 KSK458793:KSK458809 LCG458793:LCG458809 LMC458793:LMC458809 LVY458793:LVY458809 MFU458793:MFU458809 MPQ458793:MPQ458809 MZM458793:MZM458809 NJI458793:NJI458809 NTE458793:NTE458809 ODA458793:ODA458809 OMW458793:OMW458809 OWS458793:OWS458809 PGO458793:PGO458809 PQK458793:PQK458809 QAG458793:QAG458809 QKC458793:QKC458809 QTY458793:QTY458809 RDU458793:RDU458809 RNQ458793:RNQ458809 RXM458793:RXM458809 SHI458793:SHI458809 SRE458793:SRE458809 TBA458793:TBA458809 TKW458793:TKW458809 TUS458793:TUS458809 UEO458793:UEO458809 UOK458793:UOK458809 UYG458793:UYG458809 VIC458793:VIC458809 VRY458793:VRY458809 WBU458793:WBU458809 WLQ458793:WLQ458809 WVM458793:WVM458809 E524329:E524345 JA524329:JA524345 SW524329:SW524345 ACS524329:ACS524345 AMO524329:AMO524345 AWK524329:AWK524345 BGG524329:BGG524345 BQC524329:BQC524345 BZY524329:BZY524345 CJU524329:CJU524345 CTQ524329:CTQ524345 DDM524329:DDM524345 DNI524329:DNI524345 DXE524329:DXE524345 EHA524329:EHA524345 EQW524329:EQW524345 FAS524329:FAS524345 FKO524329:FKO524345 FUK524329:FUK524345 GEG524329:GEG524345 GOC524329:GOC524345 GXY524329:GXY524345 HHU524329:HHU524345 HRQ524329:HRQ524345 IBM524329:IBM524345 ILI524329:ILI524345 IVE524329:IVE524345 JFA524329:JFA524345 JOW524329:JOW524345 JYS524329:JYS524345 KIO524329:KIO524345 KSK524329:KSK524345 LCG524329:LCG524345 LMC524329:LMC524345 LVY524329:LVY524345 MFU524329:MFU524345 MPQ524329:MPQ524345 MZM524329:MZM524345 NJI524329:NJI524345 NTE524329:NTE524345 ODA524329:ODA524345 OMW524329:OMW524345 OWS524329:OWS524345 PGO524329:PGO524345 PQK524329:PQK524345 QAG524329:QAG524345 QKC524329:QKC524345 QTY524329:QTY524345 RDU524329:RDU524345 RNQ524329:RNQ524345 RXM524329:RXM524345 SHI524329:SHI524345 SRE524329:SRE524345 TBA524329:TBA524345 TKW524329:TKW524345 TUS524329:TUS524345 UEO524329:UEO524345 UOK524329:UOK524345 UYG524329:UYG524345 VIC524329:VIC524345 VRY524329:VRY524345 WBU524329:WBU524345 WLQ524329:WLQ524345 WVM524329:WVM524345 E589865:E589881 JA589865:JA589881 SW589865:SW589881 ACS589865:ACS589881 AMO589865:AMO589881 AWK589865:AWK589881 BGG589865:BGG589881 BQC589865:BQC589881 BZY589865:BZY589881 CJU589865:CJU589881 CTQ589865:CTQ589881 DDM589865:DDM589881 DNI589865:DNI589881 DXE589865:DXE589881 EHA589865:EHA589881 EQW589865:EQW589881 FAS589865:FAS589881 FKO589865:FKO589881 FUK589865:FUK589881 GEG589865:GEG589881 GOC589865:GOC589881 GXY589865:GXY589881 HHU589865:HHU589881 HRQ589865:HRQ589881 IBM589865:IBM589881 ILI589865:ILI589881 IVE589865:IVE589881 JFA589865:JFA589881 JOW589865:JOW589881 JYS589865:JYS589881 KIO589865:KIO589881 KSK589865:KSK589881 LCG589865:LCG589881 LMC589865:LMC589881 LVY589865:LVY589881 MFU589865:MFU589881 MPQ589865:MPQ589881 MZM589865:MZM589881 NJI589865:NJI589881 NTE589865:NTE589881 ODA589865:ODA589881 OMW589865:OMW589881 OWS589865:OWS589881 PGO589865:PGO589881 PQK589865:PQK589881 QAG589865:QAG589881 QKC589865:QKC589881 QTY589865:QTY589881 RDU589865:RDU589881 RNQ589865:RNQ589881 RXM589865:RXM589881 SHI589865:SHI589881 SRE589865:SRE589881 TBA589865:TBA589881 TKW589865:TKW589881 TUS589865:TUS589881 UEO589865:UEO589881 UOK589865:UOK589881 UYG589865:UYG589881 VIC589865:VIC589881 VRY589865:VRY589881 WBU589865:WBU589881 WLQ589865:WLQ589881 WVM589865:WVM589881 E655401:E655417 JA655401:JA655417 SW655401:SW655417 ACS655401:ACS655417 AMO655401:AMO655417 AWK655401:AWK655417 BGG655401:BGG655417 BQC655401:BQC655417 BZY655401:BZY655417 CJU655401:CJU655417 CTQ655401:CTQ655417 DDM655401:DDM655417 DNI655401:DNI655417 DXE655401:DXE655417 EHA655401:EHA655417 EQW655401:EQW655417 FAS655401:FAS655417 FKO655401:FKO655417 FUK655401:FUK655417 GEG655401:GEG655417 GOC655401:GOC655417 GXY655401:GXY655417 HHU655401:HHU655417 HRQ655401:HRQ655417 IBM655401:IBM655417 ILI655401:ILI655417 IVE655401:IVE655417 JFA655401:JFA655417 JOW655401:JOW655417 JYS655401:JYS655417 KIO655401:KIO655417 KSK655401:KSK655417 LCG655401:LCG655417 LMC655401:LMC655417 LVY655401:LVY655417 MFU655401:MFU655417 MPQ655401:MPQ655417 MZM655401:MZM655417 NJI655401:NJI655417 NTE655401:NTE655417 ODA655401:ODA655417 OMW655401:OMW655417 OWS655401:OWS655417 PGO655401:PGO655417 PQK655401:PQK655417 QAG655401:QAG655417 QKC655401:QKC655417 QTY655401:QTY655417 RDU655401:RDU655417 RNQ655401:RNQ655417 RXM655401:RXM655417 SHI655401:SHI655417 SRE655401:SRE655417 TBA655401:TBA655417 TKW655401:TKW655417 TUS655401:TUS655417 UEO655401:UEO655417 UOK655401:UOK655417 UYG655401:UYG655417 VIC655401:VIC655417 VRY655401:VRY655417 WBU655401:WBU655417 WLQ655401:WLQ655417 WVM655401:WVM655417 E720937:E720953 JA720937:JA720953 SW720937:SW720953 ACS720937:ACS720953 AMO720937:AMO720953 AWK720937:AWK720953 BGG720937:BGG720953 BQC720937:BQC720953 BZY720937:BZY720953 CJU720937:CJU720953 CTQ720937:CTQ720953 DDM720937:DDM720953 DNI720937:DNI720953 DXE720937:DXE720953 EHA720937:EHA720953 EQW720937:EQW720953 FAS720937:FAS720953 FKO720937:FKO720953 FUK720937:FUK720953 GEG720937:GEG720953 GOC720937:GOC720953 GXY720937:GXY720953 HHU720937:HHU720953 HRQ720937:HRQ720953 IBM720937:IBM720953 ILI720937:ILI720953 IVE720937:IVE720953 JFA720937:JFA720953 JOW720937:JOW720953 JYS720937:JYS720953 KIO720937:KIO720953 KSK720937:KSK720953 LCG720937:LCG720953 LMC720937:LMC720953 LVY720937:LVY720953 MFU720937:MFU720953 MPQ720937:MPQ720953 MZM720937:MZM720953 NJI720937:NJI720953 NTE720937:NTE720953 ODA720937:ODA720953 OMW720937:OMW720953 OWS720937:OWS720953 PGO720937:PGO720953 PQK720937:PQK720953 QAG720937:QAG720953 QKC720937:QKC720953 QTY720937:QTY720953 RDU720937:RDU720953 RNQ720937:RNQ720953 RXM720937:RXM720953 SHI720937:SHI720953 SRE720937:SRE720953 TBA720937:TBA720953 TKW720937:TKW720953 TUS720937:TUS720953 UEO720937:UEO720953 UOK720937:UOK720953 UYG720937:UYG720953 VIC720937:VIC720953 VRY720937:VRY720953 WBU720937:WBU720953 WLQ720937:WLQ720953 WVM720937:WVM720953 E786473:E786489 JA786473:JA786489 SW786473:SW786489 ACS786473:ACS786489 AMO786473:AMO786489 AWK786473:AWK786489 BGG786473:BGG786489 BQC786473:BQC786489 BZY786473:BZY786489 CJU786473:CJU786489 CTQ786473:CTQ786489 DDM786473:DDM786489 DNI786473:DNI786489 DXE786473:DXE786489 EHA786473:EHA786489 EQW786473:EQW786489 FAS786473:FAS786489 FKO786473:FKO786489 FUK786473:FUK786489 GEG786473:GEG786489 GOC786473:GOC786489 GXY786473:GXY786489 HHU786473:HHU786489 HRQ786473:HRQ786489 IBM786473:IBM786489 ILI786473:ILI786489 IVE786473:IVE786489 JFA786473:JFA786489 JOW786473:JOW786489 JYS786473:JYS786489 KIO786473:KIO786489 KSK786473:KSK786489 LCG786473:LCG786489 LMC786473:LMC786489 LVY786473:LVY786489 MFU786473:MFU786489 MPQ786473:MPQ786489 MZM786473:MZM786489 NJI786473:NJI786489 NTE786473:NTE786489 ODA786473:ODA786489 OMW786473:OMW786489 OWS786473:OWS786489 PGO786473:PGO786489 PQK786473:PQK786489 QAG786473:QAG786489 QKC786473:QKC786489 QTY786473:QTY786489 RDU786473:RDU786489 RNQ786473:RNQ786489 RXM786473:RXM786489 SHI786473:SHI786489 SRE786473:SRE786489 TBA786473:TBA786489 TKW786473:TKW786489 TUS786473:TUS786489 UEO786473:UEO786489 UOK786473:UOK786489 UYG786473:UYG786489 VIC786473:VIC786489 VRY786473:VRY786489 WBU786473:WBU786489 WLQ786473:WLQ786489 WVM786473:WVM786489 E852009:E852025 JA852009:JA852025 SW852009:SW852025 ACS852009:ACS852025 AMO852009:AMO852025 AWK852009:AWK852025 BGG852009:BGG852025 BQC852009:BQC852025 BZY852009:BZY852025 CJU852009:CJU852025 CTQ852009:CTQ852025 DDM852009:DDM852025 DNI852009:DNI852025 DXE852009:DXE852025 EHA852009:EHA852025 EQW852009:EQW852025 FAS852009:FAS852025 FKO852009:FKO852025 FUK852009:FUK852025 GEG852009:GEG852025 GOC852009:GOC852025 GXY852009:GXY852025 HHU852009:HHU852025 HRQ852009:HRQ852025 IBM852009:IBM852025 ILI852009:ILI852025 IVE852009:IVE852025 JFA852009:JFA852025 JOW852009:JOW852025 JYS852009:JYS852025 KIO852009:KIO852025 KSK852009:KSK852025 LCG852009:LCG852025 LMC852009:LMC852025 LVY852009:LVY852025 MFU852009:MFU852025 MPQ852009:MPQ852025 MZM852009:MZM852025 NJI852009:NJI852025 NTE852009:NTE852025 ODA852009:ODA852025 OMW852009:OMW852025 OWS852009:OWS852025 PGO852009:PGO852025 PQK852009:PQK852025 QAG852009:QAG852025 QKC852009:QKC852025 QTY852009:QTY852025 RDU852009:RDU852025 RNQ852009:RNQ852025 RXM852009:RXM852025 SHI852009:SHI852025 SRE852009:SRE852025 TBA852009:TBA852025 TKW852009:TKW852025 TUS852009:TUS852025 UEO852009:UEO852025 UOK852009:UOK852025 UYG852009:UYG852025 VIC852009:VIC852025 VRY852009:VRY852025 WBU852009:WBU852025 WLQ852009:WLQ852025 WVM852009:WVM852025 E917545:E917561 JA917545:JA917561 SW917545:SW917561 ACS917545:ACS917561 AMO917545:AMO917561 AWK917545:AWK917561 BGG917545:BGG917561 BQC917545:BQC917561 BZY917545:BZY917561 CJU917545:CJU917561 CTQ917545:CTQ917561 DDM917545:DDM917561 DNI917545:DNI917561 DXE917545:DXE917561 EHA917545:EHA917561 EQW917545:EQW917561 FAS917545:FAS917561 FKO917545:FKO917561 FUK917545:FUK917561 GEG917545:GEG917561 GOC917545:GOC917561 GXY917545:GXY917561 HHU917545:HHU917561 HRQ917545:HRQ917561 IBM917545:IBM917561 ILI917545:ILI917561 IVE917545:IVE917561 JFA917545:JFA917561 JOW917545:JOW917561 JYS917545:JYS917561 KIO917545:KIO917561 KSK917545:KSK917561 LCG917545:LCG917561 LMC917545:LMC917561 LVY917545:LVY917561 MFU917545:MFU917561 MPQ917545:MPQ917561 MZM917545:MZM917561 NJI917545:NJI917561 NTE917545:NTE917561 ODA917545:ODA917561 OMW917545:OMW917561 OWS917545:OWS917561 PGO917545:PGO917561 PQK917545:PQK917561 QAG917545:QAG917561 QKC917545:QKC917561 QTY917545:QTY917561 RDU917545:RDU917561 RNQ917545:RNQ917561 RXM917545:RXM917561 SHI917545:SHI917561 SRE917545:SRE917561 TBA917545:TBA917561 TKW917545:TKW917561 TUS917545:TUS917561 UEO917545:UEO917561 UOK917545:UOK917561 UYG917545:UYG917561 VIC917545:VIC917561 VRY917545:VRY917561 WBU917545:WBU917561 WLQ917545:WLQ917561 WVM917545:WVM917561 E983081:E983097 JA983081:JA983097 SW983081:SW983097 ACS983081:ACS983097 AMO983081:AMO983097 AWK983081:AWK983097 BGG983081:BGG983097 BQC983081:BQC983097 BZY983081:BZY983097 CJU983081:CJU983097 CTQ983081:CTQ983097 DDM983081:DDM983097 DNI983081:DNI983097 DXE983081:DXE983097 EHA983081:EHA983097 EQW983081:EQW983097 FAS983081:FAS983097 FKO983081:FKO983097 FUK983081:FUK983097 GEG983081:GEG983097 GOC983081:GOC983097 GXY983081:GXY983097 HHU983081:HHU983097 HRQ983081:HRQ983097 IBM983081:IBM983097 ILI983081:ILI983097 IVE983081:IVE983097 JFA983081:JFA983097 JOW983081:JOW983097 JYS983081:JYS983097 KIO983081:KIO983097 KSK983081:KSK983097 LCG983081:LCG983097 LMC983081:LMC983097 LVY983081:LVY983097 MFU983081:MFU983097 MPQ983081:MPQ983097 MZM983081:MZM983097 NJI983081:NJI983097 NTE983081:NTE983097 ODA983081:ODA983097 OMW983081:OMW983097 OWS983081:OWS983097 PGO983081:PGO983097 PQK983081:PQK983097 QAG983081:QAG983097 QKC983081:QKC983097 QTY983081:QTY983097 RDU983081:RDU983097 RNQ983081:RNQ983097 RXM983081:RXM983097 SHI983081:SHI983097 SRE983081:SRE983097 TBA983081:TBA983097 TKW983081:TKW983097 TUS983081:TUS983097 UEO983081:UEO983097 UOK983081:UOK983097 UYG983081:UYG983097 VIC983081:VIC983097 VRY983081:VRY983097 WBU983081:WBU983097 WLQ983081:WLQ983097 WVM983081:WVM983097 WVM983101:WVM983108 E65597:E65604 JA65597:JA65604 SW65597:SW65604 ACS65597:ACS65604 AMO65597:AMO65604 AWK65597:AWK65604 BGG65597:BGG65604 BQC65597:BQC65604 BZY65597:BZY65604 CJU65597:CJU65604 CTQ65597:CTQ65604 DDM65597:DDM65604 DNI65597:DNI65604 DXE65597:DXE65604 EHA65597:EHA65604 EQW65597:EQW65604 FAS65597:FAS65604 FKO65597:FKO65604 FUK65597:FUK65604 GEG65597:GEG65604 GOC65597:GOC65604 GXY65597:GXY65604 HHU65597:HHU65604 HRQ65597:HRQ65604 IBM65597:IBM65604 ILI65597:ILI65604 IVE65597:IVE65604 JFA65597:JFA65604 JOW65597:JOW65604 JYS65597:JYS65604 KIO65597:KIO65604 KSK65597:KSK65604 LCG65597:LCG65604 LMC65597:LMC65604 LVY65597:LVY65604 MFU65597:MFU65604 MPQ65597:MPQ65604 MZM65597:MZM65604 NJI65597:NJI65604 NTE65597:NTE65604 ODA65597:ODA65604 OMW65597:OMW65604 OWS65597:OWS65604 PGO65597:PGO65604 PQK65597:PQK65604 QAG65597:QAG65604 QKC65597:QKC65604 QTY65597:QTY65604 RDU65597:RDU65604 RNQ65597:RNQ65604 RXM65597:RXM65604 SHI65597:SHI65604 SRE65597:SRE65604 TBA65597:TBA65604 TKW65597:TKW65604 TUS65597:TUS65604 UEO65597:UEO65604 UOK65597:UOK65604 UYG65597:UYG65604 VIC65597:VIC65604 VRY65597:VRY65604 WBU65597:WBU65604 WLQ65597:WLQ65604 WVM65597:WVM65604 E131133:E131140 JA131133:JA131140 SW131133:SW131140 ACS131133:ACS131140 AMO131133:AMO131140 AWK131133:AWK131140 BGG131133:BGG131140 BQC131133:BQC131140 BZY131133:BZY131140 CJU131133:CJU131140 CTQ131133:CTQ131140 DDM131133:DDM131140 DNI131133:DNI131140 DXE131133:DXE131140 EHA131133:EHA131140 EQW131133:EQW131140 FAS131133:FAS131140 FKO131133:FKO131140 FUK131133:FUK131140 GEG131133:GEG131140 GOC131133:GOC131140 GXY131133:GXY131140 HHU131133:HHU131140 HRQ131133:HRQ131140 IBM131133:IBM131140 ILI131133:ILI131140 IVE131133:IVE131140 JFA131133:JFA131140 JOW131133:JOW131140 JYS131133:JYS131140 KIO131133:KIO131140 KSK131133:KSK131140 LCG131133:LCG131140 LMC131133:LMC131140 LVY131133:LVY131140 MFU131133:MFU131140 MPQ131133:MPQ131140 MZM131133:MZM131140 NJI131133:NJI131140 NTE131133:NTE131140 ODA131133:ODA131140 OMW131133:OMW131140 OWS131133:OWS131140 PGO131133:PGO131140 PQK131133:PQK131140 QAG131133:QAG131140 QKC131133:QKC131140 QTY131133:QTY131140 RDU131133:RDU131140 RNQ131133:RNQ131140 RXM131133:RXM131140 SHI131133:SHI131140 SRE131133:SRE131140 TBA131133:TBA131140 TKW131133:TKW131140 TUS131133:TUS131140 UEO131133:UEO131140 UOK131133:UOK131140 UYG131133:UYG131140 VIC131133:VIC131140 VRY131133:VRY131140 WBU131133:WBU131140 WLQ131133:WLQ131140 WVM131133:WVM131140 E196669:E196676 JA196669:JA196676 SW196669:SW196676 ACS196669:ACS196676 AMO196669:AMO196676 AWK196669:AWK196676 BGG196669:BGG196676 BQC196669:BQC196676 BZY196669:BZY196676 CJU196669:CJU196676 CTQ196669:CTQ196676 DDM196669:DDM196676 DNI196669:DNI196676 DXE196669:DXE196676 EHA196669:EHA196676 EQW196669:EQW196676 FAS196669:FAS196676 FKO196669:FKO196676 FUK196669:FUK196676 GEG196669:GEG196676 GOC196669:GOC196676 GXY196669:GXY196676 HHU196669:HHU196676 HRQ196669:HRQ196676 IBM196669:IBM196676 ILI196669:ILI196676 IVE196669:IVE196676 JFA196669:JFA196676 JOW196669:JOW196676 JYS196669:JYS196676 KIO196669:KIO196676 KSK196669:KSK196676 LCG196669:LCG196676 LMC196669:LMC196676 LVY196669:LVY196676 MFU196669:MFU196676 MPQ196669:MPQ196676 MZM196669:MZM196676 NJI196669:NJI196676 NTE196669:NTE196676 ODA196669:ODA196676 OMW196669:OMW196676 OWS196669:OWS196676 PGO196669:PGO196676 PQK196669:PQK196676 QAG196669:QAG196676 QKC196669:QKC196676 QTY196669:QTY196676 RDU196669:RDU196676 RNQ196669:RNQ196676 RXM196669:RXM196676 SHI196669:SHI196676 SRE196669:SRE196676 TBA196669:TBA196676 TKW196669:TKW196676 TUS196669:TUS196676 UEO196669:UEO196676 UOK196669:UOK196676 UYG196669:UYG196676 VIC196669:VIC196676 VRY196669:VRY196676 WBU196669:WBU196676 WLQ196669:WLQ196676 WVM196669:WVM196676 E262205:E262212 JA262205:JA262212 SW262205:SW262212 ACS262205:ACS262212 AMO262205:AMO262212 AWK262205:AWK262212 BGG262205:BGG262212 BQC262205:BQC262212 BZY262205:BZY262212 CJU262205:CJU262212 CTQ262205:CTQ262212 DDM262205:DDM262212 DNI262205:DNI262212 DXE262205:DXE262212 EHA262205:EHA262212 EQW262205:EQW262212 FAS262205:FAS262212 FKO262205:FKO262212 FUK262205:FUK262212 GEG262205:GEG262212 GOC262205:GOC262212 GXY262205:GXY262212 HHU262205:HHU262212 HRQ262205:HRQ262212 IBM262205:IBM262212 ILI262205:ILI262212 IVE262205:IVE262212 JFA262205:JFA262212 JOW262205:JOW262212 JYS262205:JYS262212 KIO262205:KIO262212 KSK262205:KSK262212 LCG262205:LCG262212 LMC262205:LMC262212 LVY262205:LVY262212 MFU262205:MFU262212 MPQ262205:MPQ262212 MZM262205:MZM262212 NJI262205:NJI262212 NTE262205:NTE262212 ODA262205:ODA262212 OMW262205:OMW262212 OWS262205:OWS262212 PGO262205:PGO262212 PQK262205:PQK262212 QAG262205:QAG262212 QKC262205:QKC262212 QTY262205:QTY262212 RDU262205:RDU262212 RNQ262205:RNQ262212 RXM262205:RXM262212 SHI262205:SHI262212 SRE262205:SRE262212 TBA262205:TBA262212 TKW262205:TKW262212 TUS262205:TUS262212 UEO262205:UEO262212 UOK262205:UOK262212 UYG262205:UYG262212 VIC262205:VIC262212 VRY262205:VRY262212 WBU262205:WBU262212 WLQ262205:WLQ262212 WVM262205:WVM262212 E327741:E327748 JA327741:JA327748 SW327741:SW327748 ACS327741:ACS327748 AMO327741:AMO327748 AWK327741:AWK327748 BGG327741:BGG327748 BQC327741:BQC327748 BZY327741:BZY327748 CJU327741:CJU327748 CTQ327741:CTQ327748 DDM327741:DDM327748 DNI327741:DNI327748 DXE327741:DXE327748 EHA327741:EHA327748 EQW327741:EQW327748 FAS327741:FAS327748 FKO327741:FKO327748 FUK327741:FUK327748 GEG327741:GEG327748 GOC327741:GOC327748 GXY327741:GXY327748 HHU327741:HHU327748 HRQ327741:HRQ327748 IBM327741:IBM327748 ILI327741:ILI327748 IVE327741:IVE327748 JFA327741:JFA327748 JOW327741:JOW327748 JYS327741:JYS327748 KIO327741:KIO327748 KSK327741:KSK327748 LCG327741:LCG327748 LMC327741:LMC327748 LVY327741:LVY327748 MFU327741:MFU327748 MPQ327741:MPQ327748 MZM327741:MZM327748 NJI327741:NJI327748 NTE327741:NTE327748 ODA327741:ODA327748 OMW327741:OMW327748 OWS327741:OWS327748 PGO327741:PGO327748 PQK327741:PQK327748 QAG327741:QAG327748 QKC327741:QKC327748 QTY327741:QTY327748 RDU327741:RDU327748 RNQ327741:RNQ327748 RXM327741:RXM327748 SHI327741:SHI327748 SRE327741:SRE327748 TBA327741:TBA327748 TKW327741:TKW327748 TUS327741:TUS327748 UEO327741:UEO327748 UOK327741:UOK327748 UYG327741:UYG327748 VIC327741:VIC327748 VRY327741:VRY327748 WBU327741:WBU327748 WLQ327741:WLQ327748 WVM327741:WVM327748 E393277:E393284 JA393277:JA393284 SW393277:SW393284 ACS393277:ACS393284 AMO393277:AMO393284 AWK393277:AWK393284 BGG393277:BGG393284 BQC393277:BQC393284 BZY393277:BZY393284 CJU393277:CJU393284 CTQ393277:CTQ393284 DDM393277:DDM393284 DNI393277:DNI393284 DXE393277:DXE393284 EHA393277:EHA393284 EQW393277:EQW393284 FAS393277:FAS393284 FKO393277:FKO393284 FUK393277:FUK393284 GEG393277:GEG393284 GOC393277:GOC393284 GXY393277:GXY393284 HHU393277:HHU393284 HRQ393277:HRQ393284 IBM393277:IBM393284 ILI393277:ILI393284 IVE393277:IVE393284 JFA393277:JFA393284 JOW393277:JOW393284 JYS393277:JYS393284 KIO393277:KIO393284 KSK393277:KSK393284 LCG393277:LCG393284 LMC393277:LMC393284 LVY393277:LVY393284 MFU393277:MFU393284 MPQ393277:MPQ393284 MZM393277:MZM393284 NJI393277:NJI393284 NTE393277:NTE393284 ODA393277:ODA393284 OMW393277:OMW393284 OWS393277:OWS393284 PGO393277:PGO393284 PQK393277:PQK393284 QAG393277:QAG393284 QKC393277:QKC393284 QTY393277:QTY393284 RDU393277:RDU393284 RNQ393277:RNQ393284 RXM393277:RXM393284 SHI393277:SHI393284 SRE393277:SRE393284 TBA393277:TBA393284 TKW393277:TKW393284 TUS393277:TUS393284 UEO393277:UEO393284 UOK393277:UOK393284 UYG393277:UYG393284 VIC393277:VIC393284 VRY393277:VRY393284 WBU393277:WBU393284 WLQ393277:WLQ393284 WVM393277:WVM393284 E458813:E458820 JA458813:JA458820 SW458813:SW458820 ACS458813:ACS458820 AMO458813:AMO458820 AWK458813:AWK458820 BGG458813:BGG458820 BQC458813:BQC458820 BZY458813:BZY458820 CJU458813:CJU458820 CTQ458813:CTQ458820 DDM458813:DDM458820 DNI458813:DNI458820 DXE458813:DXE458820 EHA458813:EHA458820 EQW458813:EQW458820 FAS458813:FAS458820 FKO458813:FKO458820 FUK458813:FUK458820 GEG458813:GEG458820 GOC458813:GOC458820 GXY458813:GXY458820 HHU458813:HHU458820 HRQ458813:HRQ458820 IBM458813:IBM458820 ILI458813:ILI458820 IVE458813:IVE458820 JFA458813:JFA458820 JOW458813:JOW458820 JYS458813:JYS458820 KIO458813:KIO458820 KSK458813:KSK458820 LCG458813:LCG458820 LMC458813:LMC458820 LVY458813:LVY458820 MFU458813:MFU458820 MPQ458813:MPQ458820 MZM458813:MZM458820 NJI458813:NJI458820 NTE458813:NTE458820 ODA458813:ODA458820 OMW458813:OMW458820 OWS458813:OWS458820 PGO458813:PGO458820 PQK458813:PQK458820 QAG458813:QAG458820 QKC458813:QKC458820 QTY458813:QTY458820 RDU458813:RDU458820 RNQ458813:RNQ458820 RXM458813:RXM458820 SHI458813:SHI458820 SRE458813:SRE458820 TBA458813:TBA458820 TKW458813:TKW458820 TUS458813:TUS458820 UEO458813:UEO458820 UOK458813:UOK458820 UYG458813:UYG458820 VIC458813:VIC458820 VRY458813:VRY458820 WBU458813:WBU458820 WLQ458813:WLQ458820 WVM458813:WVM458820 E524349:E524356 JA524349:JA524356 SW524349:SW524356 ACS524349:ACS524356 AMO524349:AMO524356 AWK524349:AWK524356 BGG524349:BGG524356 BQC524349:BQC524356 BZY524349:BZY524356 CJU524349:CJU524356 CTQ524349:CTQ524356 DDM524349:DDM524356 DNI524349:DNI524356 DXE524349:DXE524356 EHA524349:EHA524356 EQW524349:EQW524356 FAS524349:FAS524356 FKO524349:FKO524356 FUK524349:FUK524356 GEG524349:GEG524356 GOC524349:GOC524356 GXY524349:GXY524356 HHU524349:HHU524356 HRQ524349:HRQ524356 IBM524349:IBM524356 ILI524349:ILI524356 IVE524349:IVE524356 JFA524349:JFA524356 JOW524349:JOW524356 JYS524349:JYS524356 KIO524349:KIO524356 KSK524349:KSK524356 LCG524349:LCG524356 LMC524349:LMC524356 LVY524349:LVY524356 MFU524349:MFU524356 MPQ524349:MPQ524356 MZM524349:MZM524356 NJI524349:NJI524356 NTE524349:NTE524356 ODA524349:ODA524356 OMW524349:OMW524356 OWS524349:OWS524356 PGO524349:PGO524356 PQK524349:PQK524356 QAG524349:QAG524356 QKC524349:QKC524356 QTY524349:QTY524356 RDU524349:RDU524356 RNQ524349:RNQ524356 RXM524349:RXM524356 SHI524349:SHI524356 SRE524349:SRE524356 TBA524349:TBA524356 TKW524349:TKW524356 TUS524349:TUS524356 UEO524349:UEO524356 UOK524349:UOK524356 UYG524349:UYG524356 VIC524349:VIC524356 VRY524349:VRY524356 WBU524349:WBU524356 WLQ524349:WLQ524356 WVM524349:WVM524356 E589885:E589892 JA589885:JA589892 SW589885:SW589892 ACS589885:ACS589892 AMO589885:AMO589892 AWK589885:AWK589892 BGG589885:BGG589892 BQC589885:BQC589892 BZY589885:BZY589892 CJU589885:CJU589892 CTQ589885:CTQ589892 DDM589885:DDM589892 DNI589885:DNI589892 DXE589885:DXE589892 EHA589885:EHA589892 EQW589885:EQW589892 FAS589885:FAS589892 FKO589885:FKO589892 FUK589885:FUK589892 GEG589885:GEG589892 GOC589885:GOC589892 GXY589885:GXY589892 HHU589885:HHU589892 HRQ589885:HRQ589892 IBM589885:IBM589892 ILI589885:ILI589892 IVE589885:IVE589892 JFA589885:JFA589892 JOW589885:JOW589892 JYS589885:JYS589892 KIO589885:KIO589892 KSK589885:KSK589892 LCG589885:LCG589892 LMC589885:LMC589892 LVY589885:LVY589892 MFU589885:MFU589892 MPQ589885:MPQ589892 MZM589885:MZM589892 NJI589885:NJI589892 NTE589885:NTE589892 ODA589885:ODA589892 OMW589885:OMW589892 OWS589885:OWS589892 PGO589885:PGO589892 PQK589885:PQK589892 QAG589885:QAG589892 QKC589885:QKC589892 QTY589885:QTY589892 RDU589885:RDU589892 RNQ589885:RNQ589892 RXM589885:RXM589892 SHI589885:SHI589892 SRE589885:SRE589892 TBA589885:TBA589892 TKW589885:TKW589892 TUS589885:TUS589892 UEO589885:UEO589892 UOK589885:UOK589892 UYG589885:UYG589892 VIC589885:VIC589892 VRY589885:VRY589892 WBU589885:WBU589892 WLQ589885:WLQ589892 WVM589885:WVM589892 E655421:E655428 JA655421:JA655428 SW655421:SW655428 ACS655421:ACS655428 AMO655421:AMO655428 AWK655421:AWK655428 BGG655421:BGG655428 BQC655421:BQC655428 BZY655421:BZY655428 CJU655421:CJU655428 CTQ655421:CTQ655428 DDM655421:DDM655428 DNI655421:DNI655428 DXE655421:DXE655428 EHA655421:EHA655428 EQW655421:EQW655428 FAS655421:FAS655428 FKO655421:FKO655428 FUK655421:FUK655428 GEG655421:GEG655428 GOC655421:GOC655428 GXY655421:GXY655428 HHU655421:HHU655428 HRQ655421:HRQ655428 IBM655421:IBM655428 ILI655421:ILI655428 IVE655421:IVE655428 JFA655421:JFA655428 JOW655421:JOW655428 JYS655421:JYS655428 KIO655421:KIO655428 KSK655421:KSK655428 LCG655421:LCG655428 LMC655421:LMC655428 LVY655421:LVY655428 MFU655421:MFU655428 MPQ655421:MPQ655428 MZM655421:MZM655428 NJI655421:NJI655428 NTE655421:NTE655428 ODA655421:ODA655428 OMW655421:OMW655428 OWS655421:OWS655428 PGO655421:PGO655428 PQK655421:PQK655428 QAG655421:QAG655428 QKC655421:QKC655428 QTY655421:QTY655428 RDU655421:RDU655428 RNQ655421:RNQ655428 RXM655421:RXM655428 SHI655421:SHI655428 SRE655421:SRE655428 TBA655421:TBA655428 TKW655421:TKW655428 TUS655421:TUS655428 UEO655421:UEO655428 UOK655421:UOK655428 UYG655421:UYG655428 VIC655421:VIC655428 VRY655421:VRY655428 WBU655421:WBU655428 WLQ655421:WLQ655428 WVM655421:WVM655428 E720957:E720964 JA720957:JA720964 SW720957:SW720964 ACS720957:ACS720964 AMO720957:AMO720964 AWK720957:AWK720964 BGG720957:BGG720964 BQC720957:BQC720964 BZY720957:BZY720964 CJU720957:CJU720964 CTQ720957:CTQ720964 DDM720957:DDM720964 DNI720957:DNI720964 DXE720957:DXE720964 EHA720957:EHA720964 EQW720957:EQW720964 FAS720957:FAS720964 FKO720957:FKO720964 FUK720957:FUK720964 GEG720957:GEG720964 GOC720957:GOC720964 GXY720957:GXY720964 HHU720957:HHU720964 HRQ720957:HRQ720964 IBM720957:IBM720964 ILI720957:ILI720964 IVE720957:IVE720964 JFA720957:JFA720964 JOW720957:JOW720964 JYS720957:JYS720964 KIO720957:KIO720964 KSK720957:KSK720964 LCG720957:LCG720964 LMC720957:LMC720964 LVY720957:LVY720964 MFU720957:MFU720964 MPQ720957:MPQ720964 MZM720957:MZM720964 NJI720957:NJI720964 NTE720957:NTE720964 ODA720957:ODA720964 OMW720957:OMW720964 OWS720957:OWS720964 PGO720957:PGO720964 PQK720957:PQK720964 QAG720957:QAG720964 QKC720957:QKC720964 QTY720957:QTY720964 RDU720957:RDU720964 RNQ720957:RNQ720964 RXM720957:RXM720964 SHI720957:SHI720964 SRE720957:SRE720964 TBA720957:TBA720964 TKW720957:TKW720964 TUS720957:TUS720964 UEO720957:UEO720964 UOK720957:UOK720964 UYG720957:UYG720964 VIC720957:VIC720964 VRY720957:VRY720964 WBU720957:WBU720964 WLQ720957:WLQ720964 WVM720957:WVM720964 E786493:E786500 JA786493:JA786500 SW786493:SW786500 ACS786493:ACS786500 AMO786493:AMO786500 AWK786493:AWK786500 BGG786493:BGG786500 BQC786493:BQC786500 BZY786493:BZY786500 CJU786493:CJU786500 CTQ786493:CTQ786500 DDM786493:DDM786500 DNI786493:DNI786500 DXE786493:DXE786500 EHA786493:EHA786500 EQW786493:EQW786500 FAS786493:FAS786500 FKO786493:FKO786500 FUK786493:FUK786500 GEG786493:GEG786500 GOC786493:GOC786500 GXY786493:GXY786500 HHU786493:HHU786500 HRQ786493:HRQ786500 IBM786493:IBM786500 ILI786493:ILI786500 IVE786493:IVE786500 JFA786493:JFA786500 JOW786493:JOW786500 JYS786493:JYS786500 KIO786493:KIO786500 KSK786493:KSK786500 LCG786493:LCG786500 LMC786493:LMC786500 LVY786493:LVY786500 MFU786493:MFU786500 MPQ786493:MPQ786500 MZM786493:MZM786500 NJI786493:NJI786500 NTE786493:NTE786500 ODA786493:ODA786500 OMW786493:OMW786500 OWS786493:OWS786500 PGO786493:PGO786500 PQK786493:PQK786500 QAG786493:QAG786500 QKC786493:QKC786500 QTY786493:QTY786500 RDU786493:RDU786500 RNQ786493:RNQ786500 RXM786493:RXM786500 SHI786493:SHI786500 SRE786493:SRE786500 TBA786493:TBA786500 TKW786493:TKW786500 TUS786493:TUS786500 UEO786493:UEO786500 UOK786493:UOK786500 UYG786493:UYG786500 VIC786493:VIC786500 VRY786493:VRY786500 WBU786493:WBU786500 WLQ786493:WLQ786500 WVM786493:WVM786500 E852029:E852036 JA852029:JA852036 SW852029:SW852036 ACS852029:ACS852036 AMO852029:AMO852036 AWK852029:AWK852036 BGG852029:BGG852036 BQC852029:BQC852036 BZY852029:BZY852036 CJU852029:CJU852036 CTQ852029:CTQ852036 DDM852029:DDM852036 DNI852029:DNI852036 DXE852029:DXE852036 EHA852029:EHA852036 EQW852029:EQW852036 FAS852029:FAS852036 FKO852029:FKO852036 FUK852029:FUK852036 GEG852029:GEG852036 GOC852029:GOC852036 GXY852029:GXY852036 HHU852029:HHU852036 HRQ852029:HRQ852036 IBM852029:IBM852036 ILI852029:ILI852036 IVE852029:IVE852036 JFA852029:JFA852036 JOW852029:JOW852036 JYS852029:JYS852036 KIO852029:KIO852036 KSK852029:KSK852036 LCG852029:LCG852036 LMC852029:LMC852036 LVY852029:LVY852036 MFU852029:MFU852036 MPQ852029:MPQ852036 MZM852029:MZM852036 NJI852029:NJI852036 NTE852029:NTE852036 ODA852029:ODA852036 OMW852029:OMW852036 OWS852029:OWS852036 PGO852029:PGO852036 PQK852029:PQK852036 QAG852029:QAG852036 QKC852029:QKC852036 QTY852029:QTY852036 RDU852029:RDU852036 RNQ852029:RNQ852036 RXM852029:RXM852036 SHI852029:SHI852036 SRE852029:SRE852036 TBA852029:TBA852036 TKW852029:TKW852036 TUS852029:TUS852036 UEO852029:UEO852036 UOK852029:UOK852036 UYG852029:UYG852036 VIC852029:VIC852036 VRY852029:VRY852036 WBU852029:WBU852036 WLQ852029:WLQ852036 WVM852029:WVM852036 E917565:E917572 JA917565:JA917572 SW917565:SW917572 ACS917565:ACS917572 AMO917565:AMO917572 AWK917565:AWK917572 BGG917565:BGG917572 BQC917565:BQC917572 BZY917565:BZY917572 CJU917565:CJU917572 CTQ917565:CTQ917572 DDM917565:DDM917572 DNI917565:DNI917572 DXE917565:DXE917572 EHA917565:EHA917572 EQW917565:EQW917572 FAS917565:FAS917572 FKO917565:FKO917572 FUK917565:FUK917572 GEG917565:GEG917572 GOC917565:GOC917572 GXY917565:GXY917572 HHU917565:HHU917572 HRQ917565:HRQ917572 IBM917565:IBM917572 ILI917565:ILI917572 IVE917565:IVE917572 JFA917565:JFA917572 JOW917565:JOW917572 JYS917565:JYS917572 KIO917565:KIO917572 KSK917565:KSK917572 LCG917565:LCG917572 LMC917565:LMC917572 LVY917565:LVY917572 MFU917565:MFU917572 MPQ917565:MPQ917572 MZM917565:MZM917572 NJI917565:NJI917572 NTE917565:NTE917572 ODA917565:ODA917572 OMW917565:OMW917572 OWS917565:OWS917572 PGO917565:PGO917572 PQK917565:PQK917572 QAG917565:QAG917572 QKC917565:QKC917572 QTY917565:QTY917572 RDU917565:RDU917572 RNQ917565:RNQ917572 RXM917565:RXM917572 SHI917565:SHI917572 SRE917565:SRE917572 TBA917565:TBA917572 TKW917565:TKW917572 TUS917565:TUS917572 UEO917565:UEO917572 UOK917565:UOK917572 UYG917565:UYG917572 VIC917565:VIC917572 VRY917565:VRY917572 WBU917565:WBU917572 WLQ917565:WLQ917572 WVM917565:WVM917572 E983101:E983108 JA983101:JA983108 SW983101:SW983108 ACS983101:ACS983108 AMO983101:AMO983108 AWK983101:AWK983108 BGG983101:BGG983108 BQC983101:BQC983108 BZY983101:BZY983108 CJU983101:CJU983108 CTQ983101:CTQ983108 DDM983101:DDM983108 DNI983101:DNI983108 DXE983101:DXE983108 EHA983101:EHA983108 EQW983101:EQW983108 FAS983101:FAS983108 FKO983101:FKO983108 FUK983101:FUK983108 GEG983101:GEG983108 GOC983101:GOC983108 GXY983101:GXY983108 HHU983101:HHU983108 HRQ983101:HRQ983108 IBM983101:IBM983108 ILI983101:ILI983108 IVE983101:IVE983108 JFA983101:JFA983108 JOW983101:JOW983108 JYS983101:JYS983108 KIO983101:KIO983108 KSK983101:KSK983108 LCG983101:LCG983108 LMC983101:LMC983108 LVY983101:LVY983108 MFU983101:MFU983108 MPQ983101:MPQ983108 MZM983101:MZM983108 NJI983101:NJI983108 NTE983101:NTE983108 ODA983101:ODA983108 OMW983101:OMW983108 OWS983101:OWS983108 PGO983101:PGO983108 PQK983101:PQK983108 QAG983101:QAG983108 QKC983101:QKC983108 QTY983101:QTY983108 RDU983101:RDU983108 RNQ983101:RNQ983108 RXM983101:RXM983108 SHI983101:SHI983108 SRE983101:SRE983108 TBA983101:TBA983108 TKW983101:TKW983108 TUS983101:TUS983108 UEO983101:UEO983108 UOK983101:UOK983108 UYG983101:UYG983108 VIC983101:VIC983108 VRY983101:VRY983108 WBU983101:WBU983108 WLQ983101:WLQ983108 WVM49:WVM63 WLQ49:WLQ63 WBU49:WBU63 VRY49:VRY63 VIC49:VIC63 UYG49:UYG63 UOK49:UOK63 UEO49:UEO63 TUS49:TUS63 TKW49:TKW63 TBA49:TBA63 SRE49:SRE63 SHI49:SHI63 RXM49:RXM63 RNQ49:RNQ63 RDU49:RDU63 QTY49:QTY63 QKC49:QKC63 QAG49:QAG63 PQK49:PQK63 PGO49:PGO63 OWS49:OWS63 OMW49:OMW63 ODA49:ODA63 NTE49:NTE63 NJI49:NJI63 MZM49:MZM63 MPQ49:MPQ63 MFU49:MFU63 LVY49:LVY63 LMC49:LMC63 LCG49:LCG63 KSK49:KSK63 KIO49:KIO63 JYS49:JYS63 JOW49:JOW63 JFA49:JFA63 IVE49:IVE63 ILI49:ILI63 IBM49:IBM63 HRQ49:HRQ63 HHU49:HHU63 GXY49:GXY63 GOC49:GOC63 GEG49:GEG63 FUK49:FUK63 FKO49:FKO63 FAS49:FAS63 EQW49:EQW63 EHA49:EHA63 DXE49:DXE63 DNI49:DNI63 DDM49:DDM63 CTQ49:CTQ63 CJU49:CJU63 BZY49:BZY63 BQC49:BQC63 BGG49:BGG63 AWK49:AWK63 AMO49:AMO63 ACS49:ACS63 SW49:SW63 JA49:JA63 WVM22:WVM45 JA22:JA45 SW22:SW45 ACS22:ACS45 AMO22:AMO45 AWK22:AWK45 BGG22:BGG45 BQC22:BQC45 BZY22:BZY45 CJU22:CJU45 CTQ22:CTQ45 DDM22:DDM45 DNI22:DNI45 DXE22:DXE45 EHA22:EHA45 EQW22:EQW45 FAS22:FAS45 FKO22:FKO45 FUK22:FUK45 GEG22:GEG45 GOC22:GOC45 GXY22:GXY45 HHU22:HHU45 HRQ22:HRQ45 IBM22:IBM45 ILI22:ILI45 IVE22:IVE45 JFA22:JFA45 JOW22:JOW45 JYS22:JYS45 KIO22:KIO45 KSK22:KSK45 LCG22:LCG45 LMC22:LMC45 LVY22:LVY45 MFU22:MFU45 MPQ22:MPQ45 MZM22:MZM45 NJI22:NJI45 NTE22:NTE45 ODA22:ODA45 OMW22:OMW45 OWS22:OWS45 PGO22:PGO45 PQK22:PQK45 QAG22:QAG45 QKC22:QKC45 QTY22:QTY45 RDU22:RDU45 RNQ22:RNQ45 RXM22:RXM45 SHI22:SHI45 SRE22:SRE45 TBA22:TBA45 TKW22:TKW45 TUS22:TUS45 UEO22:UEO45 UOK22:UOK45 UYG22:UYG45 VIC22:VIC45 VRY22:VRY45 WBU22:WBU45 WLQ22:WLQ45">
      <formula1>$D$183:$D$192</formula1>
    </dataValidation>
    <dataValidation type="list" allowBlank="1" showInputMessage="1" showErrorMessage="1" sqref="JA70:JA102 E21:E44 SW70:SW102 ACS70:ACS102 AMO70:AMO102 AWK70:AWK102 BGG70:BGG102 BQC70:BQC102 BZY70:BZY102 CJU70:CJU102 CTQ70:CTQ102 DDM70:DDM102 DNI70:DNI102 DXE70:DXE102 EHA70:EHA102 EQW70:EQW102 FAS70:FAS102 FKO70:FKO102 FUK70:FUK102 GEG70:GEG102 GOC70:GOC102 GXY70:GXY102 HHU70:HHU102 HRQ70:HRQ102 IBM70:IBM102 ILI70:ILI102 IVE70:IVE102 JFA70:JFA102 JOW70:JOW102 JYS70:JYS102 KIO70:KIO102 KSK70:KSK102 LCG70:LCG102 LMC70:LMC102 LVY70:LVY102 MFU70:MFU102 MPQ70:MPQ102 MZM70:MZM102 NJI70:NJI102 NTE70:NTE102 ODA70:ODA102 OMW70:OMW102 OWS70:OWS102 PGO70:PGO102 PQK70:PQK102 QAG70:QAG102 QKC70:QKC102 QTY70:QTY102 RDU70:RDU102 RNQ70:RNQ102 RXM70:RXM102 SHI70:SHI102 SRE70:SRE102 TBA70:TBA102 TKW70:TKW102 TUS70:TUS102 UEO70:UEO102 UOK70:UOK102 UYG70:UYG102 VIC70:VIC102 VRY70:VRY102 WBU70:WBU102 WLQ70:WLQ102 WVM70:WVM102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983112:WVM983113 JA67:JA68 WVM983115:WVM983138 E65611:E65634 JA65611:JA65634 SW65611:SW65634 ACS65611:ACS65634 AMO65611:AMO65634 AWK65611:AWK65634 BGG65611:BGG65634 BQC65611:BQC65634 BZY65611:BZY65634 CJU65611:CJU65634 CTQ65611:CTQ65634 DDM65611:DDM65634 DNI65611:DNI65634 DXE65611:DXE65634 EHA65611:EHA65634 EQW65611:EQW65634 FAS65611:FAS65634 FKO65611:FKO65634 FUK65611:FUK65634 GEG65611:GEG65634 GOC65611:GOC65634 GXY65611:GXY65634 HHU65611:HHU65634 HRQ65611:HRQ65634 IBM65611:IBM65634 ILI65611:ILI65634 IVE65611:IVE65634 JFA65611:JFA65634 JOW65611:JOW65634 JYS65611:JYS65634 KIO65611:KIO65634 KSK65611:KSK65634 LCG65611:LCG65634 LMC65611:LMC65634 LVY65611:LVY65634 MFU65611:MFU65634 MPQ65611:MPQ65634 MZM65611:MZM65634 NJI65611:NJI65634 NTE65611:NTE65634 ODA65611:ODA65634 OMW65611:OMW65634 OWS65611:OWS65634 PGO65611:PGO65634 PQK65611:PQK65634 QAG65611:QAG65634 QKC65611:QKC65634 QTY65611:QTY65634 RDU65611:RDU65634 RNQ65611:RNQ65634 RXM65611:RXM65634 SHI65611:SHI65634 SRE65611:SRE65634 TBA65611:TBA65634 TKW65611:TKW65634 TUS65611:TUS65634 UEO65611:UEO65634 UOK65611:UOK65634 UYG65611:UYG65634 VIC65611:VIC65634 VRY65611:VRY65634 WBU65611:WBU65634 WLQ65611:WLQ65634 WVM65611:WVM65634 E131147:E131170 JA131147:JA131170 SW131147:SW131170 ACS131147:ACS131170 AMO131147:AMO131170 AWK131147:AWK131170 BGG131147:BGG131170 BQC131147:BQC131170 BZY131147:BZY131170 CJU131147:CJU131170 CTQ131147:CTQ131170 DDM131147:DDM131170 DNI131147:DNI131170 DXE131147:DXE131170 EHA131147:EHA131170 EQW131147:EQW131170 FAS131147:FAS131170 FKO131147:FKO131170 FUK131147:FUK131170 GEG131147:GEG131170 GOC131147:GOC131170 GXY131147:GXY131170 HHU131147:HHU131170 HRQ131147:HRQ131170 IBM131147:IBM131170 ILI131147:ILI131170 IVE131147:IVE131170 JFA131147:JFA131170 JOW131147:JOW131170 JYS131147:JYS131170 KIO131147:KIO131170 KSK131147:KSK131170 LCG131147:LCG131170 LMC131147:LMC131170 LVY131147:LVY131170 MFU131147:MFU131170 MPQ131147:MPQ131170 MZM131147:MZM131170 NJI131147:NJI131170 NTE131147:NTE131170 ODA131147:ODA131170 OMW131147:OMW131170 OWS131147:OWS131170 PGO131147:PGO131170 PQK131147:PQK131170 QAG131147:QAG131170 QKC131147:QKC131170 QTY131147:QTY131170 RDU131147:RDU131170 RNQ131147:RNQ131170 RXM131147:RXM131170 SHI131147:SHI131170 SRE131147:SRE131170 TBA131147:TBA131170 TKW131147:TKW131170 TUS131147:TUS131170 UEO131147:UEO131170 UOK131147:UOK131170 UYG131147:UYG131170 VIC131147:VIC131170 VRY131147:VRY131170 WBU131147:WBU131170 WLQ131147:WLQ131170 WVM131147:WVM131170 E196683:E196706 JA196683:JA196706 SW196683:SW196706 ACS196683:ACS196706 AMO196683:AMO196706 AWK196683:AWK196706 BGG196683:BGG196706 BQC196683:BQC196706 BZY196683:BZY196706 CJU196683:CJU196706 CTQ196683:CTQ196706 DDM196683:DDM196706 DNI196683:DNI196706 DXE196683:DXE196706 EHA196683:EHA196706 EQW196683:EQW196706 FAS196683:FAS196706 FKO196683:FKO196706 FUK196683:FUK196706 GEG196683:GEG196706 GOC196683:GOC196706 GXY196683:GXY196706 HHU196683:HHU196706 HRQ196683:HRQ196706 IBM196683:IBM196706 ILI196683:ILI196706 IVE196683:IVE196706 JFA196683:JFA196706 JOW196683:JOW196706 JYS196683:JYS196706 KIO196683:KIO196706 KSK196683:KSK196706 LCG196683:LCG196706 LMC196683:LMC196706 LVY196683:LVY196706 MFU196683:MFU196706 MPQ196683:MPQ196706 MZM196683:MZM196706 NJI196683:NJI196706 NTE196683:NTE196706 ODA196683:ODA196706 OMW196683:OMW196706 OWS196683:OWS196706 PGO196683:PGO196706 PQK196683:PQK196706 QAG196683:QAG196706 QKC196683:QKC196706 QTY196683:QTY196706 RDU196683:RDU196706 RNQ196683:RNQ196706 RXM196683:RXM196706 SHI196683:SHI196706 SRE196683:SRE196706 TBA196683:TBA196706 TKW196683:TKW196706 TUS196683:TUS196706 UEO196683:UEO196706 UOK196683:UOK196706 UYG196683:UYG196706 VIC196683:VIC196706 VRY196683:VRY196706 WBU196683:WBU196706 WLQ196683:WLQ196706 WVM196683:WVM196706 E262219:E262242 JA262219:JA262242 SW262219:SW262242 ACS262219:ACS262242 AMO262219:AMO262242 AWK262219:AWK262242 BGG262219:BGG262242 BQC262219:BQC262242 BZY262219:BZY262242 CJU262219:CJU262242 CTQ262219:CTQ262242 DDM262219:DDM262242 DNI262219:DNI262242 DXE262219:DXE262242 EHA262219:EHA262242 EQW262219:EQW262242 FAS262219:FAS262242 FKO262219:FKO262242 FUK262219:FUK262242 GEG262219:GEG262242 GOC262219:GOC262242 GXY262219:GXY262242 HHU262219:HHU262242 HRQ262219:HRQ262242 IBM262219:IBM262242 ILI262219:ILI262242 IVE262219:IVE262242 JFA262219:JFA262242 JOW262219:JOW262242 JYS262219:JYS262242 KIO262219:KIO262242 KSK262219:KSK262242 LCG262219:LCG262242 LMC262219:LMC262242 LVY262219:LVY262242 MFU262219:MFU262242 MPQ262219:MPQ262242 MZM262219:MZM262242 NJI262219:NJI262242 NTE262219:NTE262242 ODA262219:ODA262242 OMW262219:OMW262242 OWS262219:OWS262242 PGO262219:PGO262242 PQK262219:PQK262242 QAG262219:QAG262242 QKC262219:QKC262242 QTY262219:QTY262242 RDU262219:RDU262242 RNQ262219:RNQ262242 RXM262219:RXM262242 SHI262219:SHI262242 SRE262219:SRE262242 TBA262219:TBA262242 TKW262219:TKW262242 TUS262219:TUS262242 UEO262219:UEO262242 UOK262219:UOK262242 UYG262219:UYG262242 VIC262219:VIC262242 VRY262219:VRY262242 WBU262219:WBU262242 WLQ262219:WLQ262242 WVM262219:WVM262242 E327755:E327778 JA327755:JA327778 SW327755:SW327778 ACS327755:ACS327778 AMO327755:AMO327778 AWK327755:AWK327778 BGG327755:BGG327778 BQC327755:BQC327778 BZY327755:BZY327778 CJU327755:CJU327778 CTQ327755:CTQ327778 DDM327755:DDM327778 DNI327755:DNI327778 DXE327755:DXE327778 EHA327755:EHA327778 EQW327755:EQW327778 FAS327755:FAS327778 FKO327755:FKO327778 FUK327755:FUK327778 GEG327755:GEG327778 GOC327755:GOC327778 GXY327755:GXY327778 HHU327755:HHU327778 HRQ327755:HRQ327778 IBM327755:IBM327778 ILI327755:ILI327778 IVE327755:IVE327778 JFA327755:JFA327778 JOW327755:JOW327778 JYS327755:JYS327778 KIO327755:KIO327778 KSK327755:KSK327778 LCG327755:LCG327778 LMC327755:LMC327778 LVY327755:LVY327778 MFU327755:MFU327778 MPQ327755:MPQ327778 MZM327755:MZM327778 NJI327755:NJI327778 NTE327755:NTE327778 ODA327755:ODA327778 OMW327755:OMW327778 OWS327755:OWS327778 PGO327755:PGO327778 PQK327755:PQK327778 QAG327755:QAG327778 QKC327755:QKC327778 QTY327755:QTY327778 RDU327755:RDU327778 RNQ327755:RNQ327778 RXM327755:RXM327778 SHI327755:SHI327778 SRE327755:SRE327778 TBA327755:TBA327778 TKW327755:TKW327778 TUS327755:TUS327778 UEO327755:UEO327778 UOK327755:UOK327778 UYG327755:UYG327778 VIC327755:VIC327778 VRY327755:VRY327778 WBU327755:WBU327778 WLQ327755:WLQ327778 WVM327755:WVM327778 E393291:E393314 JA393291:JA393314 SW393291:SW393314 ACS393291:ACS393314 AMO393291:AMO393314 AWK393291:AWK393314 BGG393291:BGG393314 BQC393291:BQC393314 BZY393291:BZY393314 CJU393291:CJU393314 CTQ393291:CTQ393314 DDM393291:DDM393314 DNI393291:DNI393314 DXE393291:DXE393314 EHA393291:EHA393314 EQW393291:EQW393314 FAS393291:FAS393314 FKO393291:FKO393314 FUK393291:FUK393314 GEG393291:GEG393314 GOC393291:GOC393314 GXY393291:GXY393314 HHU393291:HHU393314 HRQ393291:HRQ393314 IBM393291:IBM393314 ILI393291:ILI393314 IVE393291:IVE393314 JFA393291:JFA393314 JOW393291:JOW393314 JYS393291:JYS393314 KIO393291:KIO393314 KSK393291:KSK393314 LCG393291:LCG393314 LMC393291:LMC393314 LVY393291:LVY393314 MFU393291:MFU393314 MPQ393291:MPQ393314 MZM393291:MZM393314 NJI393291:NJI393314 NTE393291:NTE393314 ODA393291:ODA393314 OMW393291:OMW393314 OWS393291:OWS393314 PGO393291:PGO393314 PQK393291:PQK393314 QAG393291:QAG393314 QKC393291:QKC393314 QTY393291:QTY393314 RDU393291:RDU393314 RNQ393291:RNQ393314 RXM393291:RXM393314 SHI393291:SHI393314 SRE393291:SRE393314 TBA393291:TBA393314 TKW393291:TKW393314 TUS393291:TUS393314 UEO393291:UEO393314 UOK393291:UOK393314 UYG393291:UYG393314 VIC393291:VIC393314 VRY393291:VRY393314 WBU393291:WBU393314 WLQ393291:WLQ393314 WVM393291:WVM393314 E458827:E458850 JA458827:JA458850 SW458827:SW458850 ACS458827:ACS458850 AMO458827:AMO458850 AWK458827:AWK458850 BGG458827:BGG458850 BQC458827:BQC458850 BZY458827:BZY458850 CJU458827:CJU458850 CTQ458827:CTQ458850 DDM458827:DDM458850 DNI458827:DNI458850 DXE458827:DXE458850 EHA458827:EHA458850 EQW458827:EQW458850 FAS458827:FAS458850 FKO458827:FKO458850 FUK458827:FUK458850 GEG458827:GEG458850 GOC458827:GOC458850 GXY458827:GXY458850 HHU458827:HHU458850 HRQ458827:HRQ458850 IBM458827:IBM458850 ILI458827:ILI458850 IVE458827:IVE458850 JFA458827:JFA458850 JOW458827:JOW458850 JYS458827:JYS458850 KIO458827:KIO458850 KSK458827:KSK458850 LCG458827:LCG458850 LMC458827:LMC458850 LVY458827:LVY458850 MFU458827:MFU458850 MPQ458827:MPQ458850 MZM458827:MZM458850 NJI458827:NJI458850 NTE458827:NTE458850 ODA458827:ODA458850 OMW458827:OMW458850 OWS458827:OWS458850 PGO458827:PGO458850 PQK458827:PQK458850 QAG458827:QAG458850 QKC458827:QKC458850 QTY458827:QTY458850 RDU458827:RDU458850 RNQ458827:RNQ458850 RXM458827:RXM458850 SHI458827:SHI458850 SRE458827:SRE458850 TBA458827:TBA458850 TKW458827:TKW458850 TUS458827:TUS458850 UEO458827:UEO458850 UOK458827:UOK458850 UYG458827:UYG458850 VIC458827:VIC458850 VRY458827:VRY458850 WBU458827:WBU458850 WLQ458827:WLQ458850 WVM458827:WVM458850 E524363:E524386 JA524363:JA524386 SW524363:SW524386 ACS524363:ACS524386 AMO524363:AMO524386 AWK524363:AWK524386 BGG524363:BGG524386 BQC524363:BQC524386 BZY524363:BZY524386 CJU524363:CJU524386 CTQ524363:CTQ524386 DDM524363:DDM524386 DNI524363:DNI524386 DXE524363:DXE524386 EHA524363:EHA524386 EQW524363:EQW524386 FAS524363:FAS524386 FKO524363:FKO524386 FUK524363:FUK524386 GEG524363:GEG524386 GOC524363:GOC524386 GXY524363:GXY524386 HHU524363:HHU524386 HRQ524363:HRQ524386 IBM524363:IBM524386 ILI524363:ILI524386 IVE524363:IVE524386 JFA524363:JFA524386 JOW524363:JOW524386 JYS524363:JYS524386 KIO524363:KIO524386 KSK524363:KSK524386 LCG524363:LCG524386 LMC524363:LMC524386 LVY524363:LVY524386 MFU524363:MFU524386 MPQ524363:MPQ524386 MZM524363:MZM524386 NJI524363:NJI524386 NTE524363:NTE524386 ODA524363:ODA524386 OMW524363:OMW524386 OWS524363:OWS524386 PGO524363:PGO524386 PQK524363:PQK524386 QAG524363:QAG524386 QKC524363:QKC524386 QTY524363:QTY524386 RDU524363:RDU524386 RNQ524363:RNQ524386 RXM524363:RXM524386 SHI524363:SHI524386 SRE524363:SRE524386 TBA524363:TBA524386 TKW524363:TKW524386 TUS524363:TUS524386 UEO524363:UEO524386 UOK524363:UOK524386 UYG524363:UYG524386 VIC524363:VIC524386 VRY524363:VRY524386 WBU524363:WBU524386 WLQ524363:WLQ524386 WVM524363:WVM524386 E589899:E589922 JA589899:JA589922 SW589899:SW589922 ACS589899:ACS589922 AMO589899:AMO589922 AWK589899:AWK589922 BGG589899:BGG589922 BQC589899:BQC589922 BZY589899:BZY589922 CJU589899:CJU589922 CTQ589899:CTQ589922 DDM589899:DDM589922 DNI589899:DNI589922 DXE589899:DXE589922 EHA589899:EHA589922 EQW589899:EQW589922 FAS589899:FAS589922 FKO589899:FKO589922 FUK589899:FUK589922 GEG589899:GEG589922 GOC589899:GOC589922 GXY589899:GXY589922 HHU589899:HHU589922 HRQ589899:HRQ589922 IBM589899:IBM589922 ILI589899:ILI589922 IVE589899:IVE589922 JFA589899:JFA589922 JOW589899:JOW589922 JYS589899:JYS589922 KIO589899:KIO589922 KSK589899:KSK589922 LCG589899:LCG589922 LMC589899:LMC589922 LVY589899:LVY589922 MFU589899:MFU589922 MPQ589899:MPQ589922 MZM589899:MZM589922 NJI589899:NJI589922 NTE589899:NTE589922 ODA589899:ODA589922 OMW589899:OMW589922 OWS589899:OWS589922 PGO589899:PGO589922 PQK589899:PQK589922 QAG589899:QAG589922 QKC589899:QKC589922 QTY589899:QTY589922 RDU589899:RDU589922 RNQ589899:RNQ589922 RXM589899:RXM589922 SHI589899:SHI589922 SRE589899:SRE589922 TBA589899:TBA589922 TKW589899:TKW589922 TUS589899:TUS589922 UEO589899:UEO589922 UOK589899:UOK589922 UYG589899:UYG589922 VIC589899:VIC589922 VRY589899:VRY589922 WBU589899:WBU589922 WLQ589899:WLQ589922 WVM589899:WVM589922 E655435:E655458 JA655435:JA655458 SW655435:SW655458 ACS655435:ACS655458 AMO655435:AMO655458 AWK655435:AWK655458 BGG655435:BGG655458 BQC655435:BQC655458 BZY655435:BZY655458 CJU655435:CJU655458 CTQ655435:CTQ655458 DDM655435:DDM655458 DNI655435:DNI655458 DXE655435:DXE655458 EHA655435:EHA655458 EQW655435:EQW655458 FAS655435:FAS655458 FKO655435:FKO655458 FUK655435:FUK655458 GEG655435:GEG655458 GOC655435:GOC655458 GXY655435:GXY655458 HHU655435:HHU655458 HRQ655435:HRQ655458 IBM655435:IBM655458 ILI655435:ILI655458 IVE655435:IVE655458 JFA655435:JFA655458 JOW655435:JOW655458 JYS655435:JYS655458 KIO655435:KIO655458 KSK655435:KSK655458 LCG655435:LCG655458 LMC655435:LMC655458 LVY655435:LVY655458 MFU655435:MFU655458 MPQ655435:MPQ655458 MZM655435:MZM655458 NJI655435:NJI655458 NTE655435:NTE655458 ODA655435:ODA655458 OMW655435:OMW655458 OWS655435:OWS655458 PGO655435:PGO655458 PQK655435:PQK655458 QAG655435:QAG655458 QKC655435:QKC655458 QTY655435:QTY655458 RDU655435:RDU655458 RNQ655435:RNQ655458 RXM655435:RXM655458 SHI655435:SHI655458 SRE655435:SRE655458 TBA655435:TBA655458 TKW655435:TKW655458 TUS655435:TUS655458 UEO655435:UEO655458 UOK655435:UOK655458 UYG655435:UYG655458 VIC655435:VIC655458 VRY655435:VRY655458 WBU655435:WBU655458 WLQ655435:WLQ655458 WVM655435:WVM655458 E720971:E720994 JA720971:JA720994 SW720971:SW720994 ACS720971:ACS720994 AMO720971:AMO720994 AWK720971:AWK720994 BGG720971:BGG720994 BQC720971:BQC720994 BZY720971:BZY720994 CJU720971:CJU720994 CTQ720971:CTQ720994 DDM720971:DDM720994 DNI720971:DNI720994 DXE720971:DXE720994 EHA720971:EHA720994 EQW720971:EQW720994 FAS720971:FAS720994 FKO720971:FKO720994 FUK720971:FUK720994 GEG720971:GEG720994 GOC720971:GOC720994 GXY720971:GXY720994 HHU720971:HHU720994 HRQ720971:HRQ720994 IBM720971:IBM720994 ILI720971:ILI720994 IVE720971:IVE720994 JFA720971:JFA720994 JOW720971:JOW720994 JYS720971:JYS720994 KIO720971:KIO720994 KSK720971:KSK720994 LCG720971:LCG720994 LMC720971:LMC720994 LVY720971:LVY720994 MFU720971:MFU720994 MPQ720971:MPQ720994 MZM720971:MZM720994 NJI720971:NJI720994 NTE720971:NTE720994 ODA720971:ODA720994 OMW720971:OMW720994 OWS720971:OWS720994 PGO720971:PGO720994 PQK720971:PQK720994 QAG720971:QAG720994 QKC720971:QKC720994 QTY720971:QTY720994 RDU720971:RDU720994 RNQ720971:RNQ720994 RXM720971:RXM720994 SHI720971:SHI720994 SRE720971:SRE720994 TBA720971:TBA720994 TKW720971:TKW720994 TUS720971:TUS720994 UEO720971:UEO720994 UOK720971:UOK720994 UYG720971:UYG720994 VIC720971:VIC720994 VRY720971:VRY720994 WBU720971:WBU720994 WLQ720971:WLQ720994 WVM720971:WVM720994 E786507:E786530 JA786507:JA786530 SW786507:SW786530 ACS786507:ACS786530 AMO786507:AMO786530 AWK786507:AWK786530 BGG786507:BGG786530 BQC786507:BQC786530 BZY786507:BZY786530 CJU786507:CJU786530 CTQ786507:CTQ786530 DDM786507:DDM786530 DNI786507:DNI786530 DXE786507:DXE786530 EHA786507:EHA786530 EQW786507:EQW786530 FAS786507:FAS786530 FKO786507:FKO786530 FUK786507:FUK786530 GEG786507:GEG786530 GOC786507:GOC786530 GXY786507:GXY786530 HHU786507:HHU786530 HRQ786507:HRQ786530 IBM786507:IBM786530 ILI786507:ILI786530 IVE786507:IVE786530 JFA786507:JFA786530 JOW786507:JOW786530 JYS786507:JYS786530 KIO786507:KIO786530 KSK786507:KSK786530 LCG786507:LCG786530 LMC786507:LMC786530 LVY786507:LVY786530 MFU786507:MFU786530 MPQ786507:MPQ786530 MZM786507:MZM786530 NJI786507:NJI786530 NTE786507:NTE786530 ODA786507:ODA786530 OMW786507:OMW786530 OWS786507:OWS786530 PGO786507:PGO786530 PQK786507:PQK786530 QAG786507:QAG786530 QKC786507:QKC786530 QTY786507:QTY786530 RDU786507:RDU786530 RNQ786507:RNQ786530 RXM786507:RXM786530 SHI786507:SHI786530 SRE786507:SRE786530 TBA786507:TBA786530 TKW786507:TKW786530 TUS786507:TUS786530 UEO786507:UEO786530 UOK786507:UOK786530 UYG786507:UYG786530 VIC786507:VIC786530 VRY786507:VRY786530 WBU786507:WBU786530 WLQ786507:WLQ786530 WVM786507:WVM786530 E852043:E852066 JA852043:JA852066 SW852043:SW852066 ACS852043:ACS852066 AMO852043:AMO852066 AWK852043:AWK852066 BGG852043:BGG852066 BQC852043:BQC852066 BZY852043:BZY852066 CJU852043:CJU852066 CTQ852043:CTQ852066 DDM852043:DDM852066 DNI852043:DNI852066 DXE852043:DXE852066 EHA852043:EHA852066 EQW852043:EQW852066 FAS852043:FAS852066 FKO852043:FKO852066 FUK852043:FUK852066 GEG852043:GEG852066 GOC852043:GOC852066 GXY852043:GXY852066 HHU852043:HHU852066 HRQ852043:HRQ852066 IBM852043:IBM852066 ILI852043:ILI852066 IVE852043:IVE852066 JFA852043:JFA852066 JOW852043:JOW852066 JYS852043:JYS852066 KIO852043:KIO852066 KSK852043:KSK852066 LCG852043:LCG852066 LMC852043:LMC852066 LVY852043:LVY852066 MFU852043:MFU852066 MPQ852043:MPQ852066 MZM852043:MZM852066 NJI852043:NJI852066 NTE852043:NTE852066 ODA852043:ODA852066 OMW852043:OMW852066 OWS852043:OWS852066 PGO852043:PGO852066 PQK852043:PQK852066 QAG852043:QAG852066 QKC852043:QKC852066 QTY852043:QTY852066 RDU852043:RDU852066 RNQ852043:RNQ852066 RXM852043:RXM852066 SHI852043:SHI852066 SRE852043:SRE852066 TBA852043:TBA852066 TKW852043:TKW852066 TUS852043:TUS852066 UEO852043:UEO852066 UOK852043:UOK852066 UYG852043:UYG852066 VIC852043:VIC852066 VRY852043:VRY852066 WBU852043:WBU852066 WLQ852043:WLQ852066 WVM852043:WVM852066 E917579:E917602 JA917579:JA917602 SW917579:SW917602 ACS917579:ACS917602 AMO917579:AMO917602 AWK917579:AWK917602 BGG917579:BGG917602 BQC917579:BQC917602 BZY917579:BZY917602 CJU917579:CJU917602 CTQ917579:CTQ917602 DDM917579:DDM917602 DNI917579:DNI917602 DXE917579:DXE917602 EHA917579:EHA917602 EQW917579:EQW917602 FAS917579:FAS917602 FKO917579:FKO917602 FUK917579:FUK917602 GEG917579:GEG917602 GOC917579:GOC917602 GXY917579:GXY917602 HHU917579:HHU917602 HRQ917579:HRQ917602 IBM917579:IBM917602 ILI917579:ILI917602 IVE917579:IVE917602 JFA917579:JFA917602 JOW917579:JOW917602 JYS917579:JYS917602 KIO917579:KIO917602 KSK917579:KSK917602 LCG917579:LCG917602 LMC917579:LMC917602 LVY917579:LVY917602 MFU917579:MFU917602 MPQ917579:MPQ917602 MZM917579:MZM917602 NJI917579:NJI917602 NTE917579:NTE917602 ODA917579:ODA917602 OMW917579:OMW917602 OWS917579:OWS917602 PGO917579:PGO917602 PQK917579:PQK917602 QAG917579:QAG917602 QKC917579:QKC917602 QTY917579:QTY917602 RDU917579:RDU917602 RNQ917579:RNQ917602 RXM917579:RXM917602 SHI917579:SHI917602 SRE917579:SRE917602 TBA917579:TBA917602 TKW917579:TKW917602 TUS917579:TUS917602 UEO917579:UEO917602 UOK917579:UOK917602 UYG917579:UYG917602 VIC917579:VIC917602 VRY917579:VRY917602 WBU917579:WBU917602 WLQ917579:WLQ917602 WVM917579:WVM917602 E983115:E983138 JA983115:JA983138 SW983115:SW983138 ACS983115:ACS983138 AMO983115:AMO983138 AWK983115:AWK983138 BGG983115:BGG983138 BQC983115:BQC983138 BZY983115:BZY983138 CJU983115:CJU983138 CTQ983115:CTQ983138 DDM983115:DDM983138 DNI983115:DNI983138 DXE983115:DXE983138 EHA983115:EHA983138 EQW983115:EQW983138 FAS983115:FAS983138 FKO983115:FKO983138 FUK983115:FUK983138 GEG983115:GEG983138 GOC983115:GOC983138 GXY983115:GXY983138 HHU983115:HHU983138 HRQ983115:HRQ983138 IBM983115:IBM983138 ILI983115:ILI983138 IVE983115:IVE983138 JFA983115:JFA983138 JOW983115:JOW983138 JYS983115:JYS983138 KIO983115:KIO983138 KSK983115:KSK983138 LCG983115:LCG983138 LMC983115:LMC983138 LVY983115:LVY983138 MFU983115:MFU983138 MPQ983115:MPQ983138 MZM983115:MZM983138 NJI983115:NJI983138 NTE983115:NTE983138 ODA983115:ODA983138 OMW983115:OMW983138 OWS983115:OWS983138 PGO983115:PGO983138 PQK983115:PQK983138 QAG983115:QAG983138 QKC983115:QKC983138 QTY983115:QTY983138 RDU983115:RDU983138 RNQ983115:RNQ983138 RXM983115:RXM983138 SHI983115:SHI983138 SRE983115:SRE983138 TBA983115:TBA983138 TKW983115:TKW983138 TUS983115:TUS983138 UEO983115:UEO983138 UOK983115:UOK983138 UYG983115:UYG983138 VIC983115:VIC983138 VRY983115:VRY983138 WBU983115:WBU983138 WLQ983115:WLQ983138 SW67:SW68 E49:E62 E95:E138">
      <formula1>$D$176:$D$182</formula1>
    </dataValidation>
    <dataValidation type="list" allowBlank="1" showInputMessage="1" showErrorMessage="1" sqref="L16 L49:L62 L100:L138 L144:L146 L67:L94 L21:L44">
      <formula1>$C$155:$C$157</formula1>
    </dataValidation>
  </dataValidations>
  <pageMargins left="0.25" right="0.25" top="0.75" bottom="0.75" header="0.3" footer="0.3"/>
  <pageSetup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B32" sqref="B32"/>
    </sheetView>
  </sheetViews>
  <sheetFormatPr defaultRowHeight="12.75"/>
  <cols>
    <col min="2" max="2" width="146" bestFit="1" customWidth="1"/>
    <col min="4" max="4" width="14" bestFit="1" customWidth="1"/>
  </cols>
  <sheetData>
    <row r="1" spans="1:4">
      <c r="A1" t="s">
        <v>486</v>
      </c>
      <c r="B1" t="s">
        <v>761</v>
      </c>
      <c r="D1" s="48">
        <v>3501000</v>
      </c>
    </row>
    <row r="2" spans="1:4">
      <c r="A2" t="s">
        <v>488</v>
      </c>
      <c r="B2" t="s">
        <v>762</v>
      </c>
      <c r="D2" s="48">
        <v>3040000</v>
      </c>
    </row>
    <row r="3" spans="1:4">
      <c r="A3" t="s">
        <v>490</v>
      </c>
      <c r="B3" t="s">
        <v>763</v>
      </c>
      <c r="D3" s="48">
        <v>4080000</v>
      </c>
    </row>
    <row r="4" spans="1:4">
      <c r="A4" t="s">
        <v>492</v>
      </c>
      <c r="B4" t="s">
        <v>764</v>
      </c>
      <c r="D4" s="48">
        <v>6501000</v>
      </c>
    </row>
    <row r="5" spans="1:4">
      <c r="A5" t="s">
        <v>496</v>
      </c>
      <c r="B5" t="s">
        <v>765</v>
      </c>
      <c r="D5" s="48">
        <v>4000000</v>
      </c>
    </row>
    <row r="6" spans="1:4">
      <c r="A6" t="s">
        <v>494</v>
      </c>
      <c r="B6" t="s">
        <v>766</v>
      </c>
      <c r="D6" s="48">
        <v>6015000</v>
      </c>
    </row>
    <row r="7" spans="1:4">
      <c r="A7" t="s">
        <v>498</v>
      </c>
      <c r="B7" t="s">
        <v>767</v>
      </c>
      <c r="D7" s="48">
        <v>324000</v>
      </c>
    </row>
    <row r="8" spans="1:4">
      <c r="A8" t="s">
        <v>502</v>
      </c>
      <c r="B8" t="s">
        <v>768</v>
      </c>
      <c r="D8" s="48">
        <v>3000000</v>
      </c>
    </row>
    <row r="9" spans="1:4">
      <c r="D9" s="349">
        <f>SUM(D1:D8)</f>
        <v>30461000</v>
      </c>
    </row>
    <row r="10" spans="1:4">
      <c r="D10" s="365">
        <f>D9/3.5</f>
        <v>8703142.8571428563</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e61f9b1-e23d-4f49-b3d7-56b991556c4b" ContentTypeId="0x0101001A458A224826124E8B45B1D613300CFC" PreviousValue="false"/>
</file>

<file path=customXml/item4.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5.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49B56941EC061D47BD2E041CC43E8E13" ma:contentTypeVersion="2863" ma:contentTypeDescription="A content type to manage public (operations) IDB documents" ma:contentTypeScope="" ma:versionID="0b99da03b7fe71634880cf3def49e477">
  <xsd:schema xmlns:xsd="http://www.w3.org/2001/XMLSchema" xmlns:xs="http://www.w3.org/2001/XMLSchema" xmlns:p="http://schemas.microsoft.com/office/2006/metadata/properties" xmlns:ns2="cdc7663a-08f0-4737-9e8c-148ce897a09c" targetNamespace="http://schemas.microsoft.com/office/2006/metadata/properties" ma:root="true" ma:fieldsID="b92239aa28685da262616eb20c0636fa"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BR-L1517"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default="Loan Operation"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 - Simultaneous Disclosure</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Brazil</TermName>
          <TermId xmlns="http://schemas.microsoft.com/office/infopath/2007/PartnerControls">7deb27ec-6837-4974-9aa8-6cfbac841ef8</TermId>
        </TermInfo>
      </Terms>
    </ic46d7e087fd4a108fb86518ca413cc6>
    <IDBDocs_x0020_Number xmlns="cdc7663a-08f0-4737-9e8c-148ce897a09c" xsi:nil="true"/>
    <Division_x0020_or_x0020_Unit xmlns="cdc7663a-08f0-4737-9e8c-148ce897a09c">IFD/FMM</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Project Preparation, Planning and Design</TermName>
          <TermId xmlns="http://schemas.microsoft.com/office/infopath/2007/PartnerControls">29ca0c72-1fc4-435f-a09c-28585cb5eac9</TermId>
        </TermInfo>
      </Terms>
    </e46fe2894295491da65140ffd2369f49>
    <Other_x0020_Author xmlns="cdc7663a-08f0-4737-9e8c-148ce897a09c">Susana Roman</Other_x0020_Author>
    <Migration_x0020_Info xmlns="cdc7663a-08f0-4737-9e8c-148ce897a09c" xsi:nil="true"/>
    <Approval_x0020_Number xmlns="cdc7663a-08f0-4737-9e8c-148ce897a09c">4741/OC-BR;</Approval_x0020_Number>
    <Phase xmlns="cdc7663a-08f0-4737-9e8c-148ce897a09c" xsi:nil="true"/>
    <Document_x0020_Author xmlns="cdc7663a-08f0-4737-9e8c-148ce897a09c">Munoz Miranda, Andres Felipe</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FISCAL POLICY FOR SUSTAINABILITY AND GROWTH</TermName>
          <TermId xmlns="http://schemas.microsoft.com/office/infopath/2007/PartnerControls">6e15b5e0-ae82-4b06-920a-eef6dd27cc8b</TermId>
        </TermInfo>
      </Terms>
    </b2ec7cfb18674cb8803df6b262e8b107>
    <Business_x0020_Area xmlns="cdc7663a-08f0-4737-9e8c-148ce897a09c" xsi:nil="true"/>
    <Key_x0020_Document xmlns="cdc7663a-08f0-4737-9e8c-148ce897a09c">false</Key_x0020_Document>
    <Document_x0020_Language_x0020_IDB xmlns="cdc7663a-08f0-4737-9e8c-148ce897a09c">Portuguese</Document_x0020_Language_x0020_IDB>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ORC</TermName>
          <TermId xmlns="http://schemas.microsoft.com/office/infopath/2007/PartnerControls">c028a4b2-ad8b-4cf4-9cac-a2ae6a778e23</TermId>
        </TermInfo>
      </Terms>
    </g511464f9e53401d84b16fa9b379a574>
    <Related_x0020_SisCor_x0020_Number xmlns="cdc7663a-08f0-4737-9e8c-148ce897a09c" xsi:nil="true"/>
    <TaxCatchAll xmlns="cdc7663a-08f0-4737-9e8c-148ce897a09c">
      <Value>33</Value>
      <Value>32</Value>
      <Value>31</Value>
      <Value>30</Value>
      <Value>1</Value>
    </TaxCatchAll>
    <Operation_x0020_Type xmlns="cdc7663a-08f0-4737-9e8c-148ce897a09c">Loan Operation</Operation_x0020_Type>
    <Package_x0020_Code xmlns="cdc7663a-08f0-4737-9e8c-148ce897a09c" xsi:nil="true"/>
    <Identifier xmlns="cdc7663a-08f0-4737-9e8c-148ce897a09c" xsi:nil="true"/>
    <Project_x0020_Number xmlns="cdc7663a-08f0-4737-9e8c-148ce897a09c">BR-L1517</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REFORM / MODERNIZATION OF THE STATE</TermName>
          <TermId xmlns="http://schemas.microsoft.com/office/infopath/2007/PartnerControls">c8fda4a7-691a-4c65-b227-9825197b5cd2</TermId>
        </TermInfo>
      </Terms>
    </nddeef1749674d76abdbe4b239a70bc6>
    <Record_x0020_Number xmlns="cdc7663a-08f0-4737-9e8c-148ce897a09c">R0002367681</Record_x0020_Number>
    <_dlc_DocId xmlns="cdc7663a-08f0-4737-9e8c-148ce897a09c">EZSHARE-603863151-10</_dlc_DocId>
    <_dlc_DocIdUrl xmlns="cdc7663a-08f0-4737-9e8c-148ce897a09c">
      <Url>https://idbg.sharepoint.com/teams/EZ-BR-LON/BR-L1517/_layouts/15/DocIdRedir.aspx?ID=EZSHARE-603863151-10</Url>
      <Description>EZSHARE-603863151-10</Description>
    </_dlc_DocIdUrl>
    <Disclosure_x0020_Activity xmlns="cdc7663a-08f0-4737-9e8c-148ce897a09c">Loan Proposal</Disclosure_x0020_Activity>
    <Issue_x0020_Date xmlns="cdc7663a-08f0-4737-9e8c-148ce897a09c" xsi:nil="true"/>
    <KP_x0020_Topics xmlns="cdc7663a-08f0-4737-9e8c-148ce897a09c" xsi:nil="true"/>
    <Disclosed xmlns="cdc7663a-08f0-4737-9e8c-148ce897a09c">false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2393D01C-8368-467C-9F28-EA56FEDDD06C}">
  <ds:schemaRefs>
    <ds:schemaRef ds:uri="http://schemas.microsoft.com/sharepoint/events"/>
  </ds:schemaRefs>
</ds:datastoreItem>
</file>

<file path=customXml/itemProps2.xml><?xml version="1.0" encoding="utf-8"?>
<ds:datastoreItem xmlns:ds="http://schemas.openxmlformats.org/officeDocument/2006/customXml" ds:itemID="{B2E95B26-27F8-46AC-B951-B1EDE03C2D03}">
  <ds:schemaRefs>
    <ds:schemaRef ds:uri="http://schemas.microsoft.com/sharepoint/v3/contenttype/forms"/>
  </ds:schemaRefs>
</ds:datastoreItem>
</file>

<file path=customXml/itemProps3.xml><?xml version="1.0" encoding="utf-8"?>
<ds:datastoreItem xmlns:ds="http://schemas.openxmlformats.org/officeDocument/2006/customXml" ds:itemID="{F47E11D1-A80A-45A9-936D-07CA9F581E85}">
  <ds:schemaRefs>
    <ds:schemaRef ds:uri="Microsoft.SharePoint.Taxonomy.ContentTypeSync"/>
  </ds:schemaRefs>
</ds:datastoreItem>
</file>

<file path=customXml/itemProps4.xml><?xml version="1.0" encoding="utf-8"?>
<ds:datastoreItem xmlns:ds="http://schemas.openxmlformats.org/officeDocument/2006/customXml" ds:itemID="{89396ED7-6B6B-4905-9B31-39ACF420E7C9}">
  <ds:schemaRefs>
    <ds:schemaRef ds:uri="http://schemas.microsoft.com/sharepoint/v3/contenttype/forms/url"/>
  </ds:schemaRefs>
</ds:datastoreItem>
</file>

<file path=customXml/itemProps5.xml><?xml version="1.0" encoding="utf-8"?>
<ds:datastoreItem xmlns:ds="http://schemas.openxmlformats.org/officeDocument/2006/customXml" ds:itemID="{AABBE03C-22D8-45C7-9C9B-D73ED75A18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19E8FF3E-F6B7-4797-A20E-C475479F4381}">
  <ds:schemaRef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purl.org/dc/terms/"/>
    <ds:schemaRef ds:uri="http://purl.org/dc/elements/1.1/"/>
    <ds:schemaRef ds:uri="cdc7663a-08f0-4737-9e8c-148ce897a09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6</vt:i4>
      </vt:variant>
    </vt:vector>
  </HeadingPairs>
  <TitlesOfParts>
    <vt:vector size="17" baseType="lpstr">
      <vt:lpstr>Avanço físico</vt:lpstr>
      <vt:lpstr>Lista</vt:lpstr>
      <vt:lpstr>Orçamento delhado</vt:lpstr>
      <vt:lpstr>Cronograma e distribuição</vt:lpstr>
      <vt:lpstr>PEP Av. Fin.</vt:lpstr>
      <vt:lpstr>POA Ano 1</vt:lpstr>
      <vt:lpstr>Matriz de Aquisições</vt:lpstr>
      <vt:lpstr>PA</vt:lpstr>
      <vt:lpstr>Plan1</vt:lpstr>
      <vt:lpstr>Curva S</vt:lpstr>
      <vt:lpstr>Orçamento Global (POD)</vt:lpstr>
      <vt:lpstr>'Avanço físico'!_Hlk484175014</vt:lpstr>
      <vt:lpstr>'Avanço físico'!_Hlk484175421</vt:lpstr>
      <vt:lpstr>'Avanço físico'!_Hlk484176392</vt:lpstr>
      <vt:lpstr>'Avanço físico'!_Hlk494195873</vt:lpstr>
      <vt:lpstr>'Avanço físico'!_Hlk494834139</vt:lpstr>
      <vt:lpstr>'Avanço físico'!_Hlk494834275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Lauar Moura, Vanessa</dc:creator>
  <cp:keywords/>
  <dc:description/>
  <cp:lastModifiedBy>Andressa Rodrigues Pavao</cp:lastModifiedBy>
  <cp:revision/>
  <dcterms:created xsi:type="dcterms:W3CDTF">2017-09-01T21:44:46Z</dcterms:created>
  <dcterms:modified xsi:type="dcterms:W3CDTF">2022-01-07T15:00:18Z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TaxKeywordTaxHTField">
    <vt:lpwstr/>
  </property>
  <property fmtid="{D5CDD505-2E9C-101B-9397-08002B2CF9AE}" pid="4" name="Series Operations IDB">
    <vt:lpwstr/>
  </property>
  <property fmtid="{D5CDD505-2E9C-101B-9397-08002B2CF9AE}" pid="5" name="Sub-Sector">
    <vt:lpwstr>32;#FISCAL POLICY FOR SUSTAINABILITY AND GROWTH|6e15b5e0-ae82-4b06-920a-eef6dd27cc8b</vt:lpwstr>
  </property>
  <property fmtid="{D5CDD505-2E9C-101B-9397-08002B2CF9AE}" pid="6" name="Fund IDB">
    <vt:lpwstr>33;#ORC|c028a4b2-ad8b-4cf4-9cac-a2ae6a778e23</vt:lpwstr>
  </property>
  <property fmtid="{D5CDD505-2E9C-101B-9397-08002B2CF9AE}" pid="7" name="Country">
    <vt:lpwstr>30;#Brazil|7deb27ec-6837-4974-9aa8-6cfbac841ef8</vt:lpwstr>
  </property>
  <property fmtid="{D5CDD505-2E9C-101B-9397-08002B2CF9AE}" pid="8" name="Sector IDB">
    <vt:lpwstr>31;#REFORM / MODERNIZATION OF THE STATE|c8fda4a7-691a-4c65-b227-9825197b5cd2</vt:lpwstr>
  </property>
  <property fmtid="{D5CDD505-2E9C-101B-9397-08002B2CF9AE}" pid="9" name="Function Operations IDB">
    <vt:lpwstr>1;#Project Preparation, Planning and Design|29ca0c72-1fc4-435f-a09c-28585cb5eac9</vt:lpwstr>
  </property>
  <property fmtid="{D5CDD505-2E9C-101B-9397-08002B2CF9AE}" pid="10" name="_dlc_DocIdItemGuid">
    <vt:lpwstr>5bfd50fa-e57d-47e9-b134-613d9fa4a9f7</vt:lpwstr>
  </property>
  <property fmtid="{D5CDD505-2E9C-101B-9397-08002B2CF9AE}" pid="11" name="SharedWithUsers">
    <vt:lpwstr>38;#Munoz Miranda, Andres Felipe</vt:lpwstr>
  </property>
  <property fmtid="{D5CDD505-2E9C-101B-9397-08002B2CF9AE}" pid="12" name="Disclosure Activity">
    <vt:lpwstr>Loan Proposal</vt:lpwstr>
  </property>
  <property fmtid="{D5CDD505-2E9C-101B-9397-08002B2CF9AE}" pid="13" name="ContentTypeId">
    <vt:lpwstr>0x0101001A458A224826124E8B45B1D613300CFC0049B56941EC061D47BD2E041CC43E8E13</vt:lpwstr>
  </property>
</Properties>
</file>